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50" windowHeight="7005"/>
  </bookViews>
  <sheets>
    <sheet name="Sheet1" sheetId="1" r:id="rId1"/>
    <sheet name="Cha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22" i="1" l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2" i="1"/>
  <c r="T51" i="1"/>
  <c r="T50" i="1"/>
  <c r="T49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R53" i="1"/>
  <c r="W132" i="1"/>
  <c r="W128" i="1"/>
  <c r="V116" i="1"/>
  <c r="W114" i="1"/>
  <c r="W116" i="1" s="1"/>
  <c r="W95" i="1"/>
  <c r="W94" i="1"/>
  <c r="W99" i="1" s="1"/>
  <c r="V99" i="1"/>
  <c r="V53" i="1"/>
  <c r="S116" i="1"/>
  <c r="S99" i="1"/>
  <c r="V134" i="1" l="1"/>
  <c r="V130" i="1"/>
  <c r="O116" i="1"/>
  <c r="O99" i="1"/>
  <c r="O53" i="1"/>
  <c r="S53" i="1"/>
  <c r="S130" i="1" s="1"/>
  <c r="S134" i="1" s="1"/>
  <c r="W50" i="1"/>
  <c r="T132" i="1"/>
  <c r="T126" i="1"/>
  <c r="T127" i="1"/>
  <c r="T129" i="1"/>
  <c r="T125" i="1"/>
  <c r="R116" i="1"/>
  <c r="R130" i="1" s="1"/>
  <c r="R134" i="1" s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02" i="1"/>
  <c r="R99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6" i="1"/>
  <c r="O130" i="1" l="1"/>
  <c r="O134" i="1" s="1"/>
  <c r="W53" i="1"/>
  <c r="W130" i="1" s="1"/>
  <c r="W134" i="1" s="1"/>
  <c r="T99" i="1"/>
  <c r="T116" i="1"/>
  <c r="N116" i="1"/>
  <c r="N99" i="1"/>
  <c r="N53" i="1"/>
  <c r="P10" i="1"/>
  <c r="P18" i="1"/>
  <c r="P25" i="1"/>
  <c r="P30" i="1"/>
  <c r="Y99" i="1"/>
  <c r="X99" i="1"/>
  <c r="U99" i="1"/>
  <c r="Q99" i="1"/>
  <c r="I99" i="1"/>
  <c r="H99" i="1"/>
  <c r="Y53" i="1"/>
  <c r="X53" i="1"/>
  <c r="U53" i="1"/>
  <c r="H53" i="1"/>
  <c r="I53" i="1"/>
  <c r="J53" i="1"/>
  <c r="L99" i="1"/>
  <c r="Q128" i="1"/>
  <c r="T128" i="1" s="1"/>
  <c r="Q48" i="1"/>
  <c r="L53" i="1"/>
  <c r="M98" i="1"/>
  <c r="P98" i="1" s="1"/>
  <c r="M97" i="1"/>
  <c r="P97" i="1" s="1"/>
  <c r="M96" i="1"/>
  <c r="P96" i="1" s="1"/>
  <c r="K52" i="1"/>
  <c r="M52" i="1" s="1"/>
  <c r="P52" i="1" s="1"/>
  <c r="M132" i="1"/>
  <c r="P132" i="1" s="1"/>
  <c r="M128" i="1"/>
  <c r="P128" i="1" s="1"/>
  <c r="M129" i="1"/>
  <c r="P129" i="1" s="1"/>
  <c r="M114" i="1"/>
  <c r="P114" i="1" s="1"/>
  <c r="M93" i="1"/>
  <c r="P93" i="1" s="1"/>
  <c r="M94" i="1"/>
  <c r="P94" i="1" s="1"/>
  <c r="M20" i="1"/>
  <c r="P20" i="1" s="1"/>
  <c r="M29" i="1"/>
  <c r="P29" i="1" s="1"/>
  <c r="M33" i="1"/>
  <c r="P33" i="1" s="1"/>
  <c r="M34" i="1"/>
  <c r="P34" i="1" s="1"/>
  <c r="M35" i="1"/>
  <c r="P35" i="1" s="1"/>
  <c r="M36" i="1"/>
  <c r="P36" i="1" s="1"/>
  <c r="M39" i="1"/>
  <c r="P39" i="1" s="1"/>
  <c r="M41" i="1"/>
  <c r="P41" i="1" s="1"/>
  <c r="L116" i="1"/>
  <c r="B17" i="2"/>
  <c r="K113" i="1"/>
  <c r="M113" i="1" s="1"/>
  <c r="P113" i="1" s="1"/>
  <c r="G113" i="1"/>
  <c r="K47" i="1"/>
  <c r="M47" i="1" s="1"/>
  <c r="P47" i="1" s="1"/>
  <c r="K48" i="1"/>
  <c r="M48" i="1" s="1"/>
  <c r="P48" i="1" s="1"/>
  <c r="K49" i="1"/>
  <c r="M49" i="1" s="1"/>
  <c r="P49" i="1" s="1"/>
  <c r="K50" i="1"/>
  <c r="M50" i="1" s="1"/>
  <c r="P50" i="1" s="1"/>
  <c r="K22" i="1"/>
  <c r="M22" i="1" s="1"/>
  <c r="P22" i="1" s="1"/>
  <c r="F99" i="1"/>
  <c r="G93" i="1"/>
  <c r="T53" i="1" l="1"/>
  <c r="T130" i="1" s="1"/>
  <c r="T134" i="1" s="1"/>
  <c r="T48" i="1"/>
  <c r="N130" i="1"/>
  <c r="N134" i="1" s="1"/>
  <c r="Y143" i="1" s="1"/>
  <c r="Q53" i="1"/>
  <c r="L130" i="1"/>
  <c r="L134" i="1" s="1"/>
  <c r="E99" i="1"/>
  <c r="F53" i="1" l="1"/>
  <c r="E53" i="1"/>
  <c r="E130" i="1" s="1"/>
  <c r="E134" i="1" s="1"/>
  <c r="K51" i="1" l="1"/>
  <c r="M51" i="1" s="1"/>
  <c r="P51" i="1" s="1"/>
  <c r="AA137" i="1"/>
  <c r="AA140" i="1" s="1"/>
  <c r="AA136" i="1"/>
  <c r="AA139" i="1" s="1"/>
  <c r="K127" i="1" l="1"/>
  <c r="M127" i="1" s="1"/>
  <c r="P127" i="1" s="1"/>
  <c r="K28" i="1" l="1"/>
  <c r="M28" i="1" s="1"/>
  <c r="P28" i="1" s="1"/>
  <c r="K31" i="1"/>
  <c r="M31" i="1" s="1"/>
  <c r="P31" i="1" s="1"/>
  <c r="K30" i="1"/>
  <c r="K32" i="1"/>
  <c r="M32" i="1" s="1"/>
  <c r="P32" i="1" s="1"/>
  <c r="K26" i="1"/>
  <c r="M26" i="1" s="1"/>
  <c r="P26" i="1" s="1"/>
  <c r="K60" i="1"/>
  <c r="M60" i="1" s="1"/>
  <c r="P60" i="1" s="1"/>
  <c r="K61" i="1"/>
  <c r="M61" i="1" s="1"/>
  <c r="P61" i="1" s="1"/>
  <c r="K62" i="1"/>
  <c r="M62" i="1" s="1"/>
  <c r="P62" i="1" s="1"/>
  <c r="K63" i="1"/>
  <c r="M63" i="1" s="1"/>
  <c r="P63" i="1" s="1"/>
  <c r="J58" i="1"/>
  <c r="J99" i="1" l="1"/>
  <c r="K58" i="1"/>
  <c r="M58" i="1" s="1"/>
  <c r="P58" i="1" s="1"/>
  <c r="G132" i="1"/>
  <c r="G128" i="1"/>
  <c r="G127" i="1"/>
  <c r="G103" i="1"/>
  <c r="G104" i="1"/>
  <c r="G105" i="1"/>
  <c r="G106" i="1"/>
  <c r="G107" i="1"/>
  <c r="G108" i="1"/>
  <c r="G109" i="1"/>
  <c r="G110" i="1"/>
  <c r="G111" i="1"/>
  <c r="G112" i="1"/>
  <c r="G114" i="1"/>
  <c r="G115" i="1"/>
  <c r="G102" i="1"/>
  <c r="G95" i="1"/>
  <c r="G65" i="1"/>
  <c r="G64" i="1"/>
  <c r="G63" i="1"/>
  <c r="G62" i="1"/>
  <c r="G61" i="1"/>
  <c r="G60" i="1"/>
  <c r="G59" i="1"/>
  <c r="G58" i="1"/>
  <c r="G57" i="1"/>
  <c r="G56" i="1"/>
  <c r="G8" i="1"/>
  <c r="G14" i="1"/>
  <c r="G27" i="1"/>
  <c r="G18" i="1"/>
  <c r="G19" i="1"/>
  <c r="G13" i="1"/>
  <c r="G25" i="1"/>
  <c r="G37" i="1"/>
  <c r="G38" i="1"/>
  <c r="G9" i="1"/>
  <c r="G40" i="1"/>
  <c r="G12" i="1"/>
  <c r="G42" i="1"/>
  <c r="G43" i="1"/>
  <c r="G44" i="1"/>
  <c r="G45" i="1"/>
  <c r="G46" i="1"/>
  <c r="G10" i="1"/>
  <c r="G21" i="1"/>
  <c r="G15" i="1"/>
  <c r="G16" i="1"/>
  <c r="G11" i="1"/>
  <c r="G17" i="1"/>
  <c r="G7" i="1"/>
  <c r="G53" i="1" l="1"/>
  <c r="G99" i="1"/>
  <c r="K64" i="1"/>
  <c r="M64" i="1" s="1"/>
  <c r="P64" i="1" s="1"/>
  <c r="K65" i="1"/>
  <c r="M65" i="1" s="1"/>
  <c r="P65" i="1" s="1"/>
  <c r="K66" i="1"/>
  <c r="M66" i="1" s="1"/>
  <c r="P66" i="1" s="1"/>
  <c r="K67" i="1"/>
  <c r="M67" i="1" s="1"/>
  <c r="P67" i="1" s="1"/>
  <c r="K68" i="1"/>
  <c r="M68" i="1" s="1"/>
  <c r="P68" i="1" s="1"/>
  <c r="K69" i="1"/>
  <c r="M69" i="1" s="1"/>
  <c r="P69" i="1" s="1"/>
  <c r="K70" i="1"/>
  <c r="M70" i="1" s="1"/>
  <c r="P70" i="1" s="1"/>
  <c r="K71" i="1"/>
  <c r="M71" i="1" s="1"/>
  <c r="P71" i="1" s="1"/>
  <c r="K72" i="1"/>
  <c r="M72" i="1" s="1"/>
  <c r="P72" i="1" s="1"/>
  <c r="K73" i="1"/>
  <c r="M73" i="1" s="1"/>
  <c r="P73" i="1" s="1"/>
  <c r="K74" i="1"/>
  <c r="M74" i="1" s="1"/>
  <c r="P74" i="1" s="1"/>
  <c r="K75" i="1"/>
  <c r="M75" i="1" s="1"/>
  <c r="P75" i="1" s="1"/>
  <c r="K76" i="1"/>
  <c r="M76" i="1" s="1"/>
  <c r="P76" i="1" s="1"/>
  <c r="K77" i="1"/>
  <c r="M77" i="1" s="1"/>
  <c r="P77" i="1" s="1"/>
  <c r="K78" i="1"/>
  <c r="M78" i="1" s="1"/>
  <c r="P78" i="1" s="1"/>
  <c r="K79" i="1"/>
  <c r="M79" i="1" s="1"/>
  <c r="P79" i="1" s="1"/>
  <c r="K80" i="1"/>
  <c r="M80" i="1" s="1"/>
  <c r="P80" i="1" s="1"/>
  <c r="K81" i="1"/>
  <c r="M81" i="1" s="1"/>
  <c r="P81" i="1" s="1"/>
  <c r="K82" i="1"/>
  <c r="M82" i="1" s="1"/>
  <c r="P82" i="1" s="1"/>
  <c r="K83" i="1"/>
  <c r="M83" i="1" s="1"/>
  <c r="P83" i="1" s="1"/>
  <c r="K84" i="1"/>
  <c r="M84" i="1" s="1"/>
  <c r="P84" i="1" s="1"/>
  <c r="K85" i="1"/>
  <c r="M85" i="1" s="1"/>
  <c r="P85" i="1" s="1"/>
  <c r="K86" i="1"/>
  <c r="M86" i="1" s="1"/>
  <c r="P86" i="1" s="1"/>
  <c r="K87" i="1"/>
  <c r="M87" i="1" s="1"/>
  <c r="P87" i="1" s="1"/>
  <c r="K88" i="1"/>
  <c r="M88" i="1" s="1"/>
  <c r="P88" i="1" s="1"/>
  <c r="K89" i="1"/>
  <c r="M89" i="1" s="1"/>
  <c r="P89" i="1" s="1"/>
  <c r="K90" i="1"/>
  <c r="M90" i="1" s="1"/>
  <c r="P90" i="1" s="1"/>
  <c r="K91" i="1"/>
  <c r="M91" i="1" s="1"/>
  <c r="P91" i="1" s="1"/>
  <c r="K92" i="1"/>
  <c r="M92" i="1" s="1"/>
  <c r="P92" i="1" s="1"/>
  <c r="K95" i="1"/>
  <c r="M95" i="1" s="1"/>
  <c r="P95" i="1" s="1"/>
  <c r="I116" i="1"/>
  <c r="F116" i="1"/>
  <c r="G116" i="1"/>
  <c r="F126" i="1"/>
  <c r="G126" i="1" s="1"/>
  <c r="X116" i="1"/>
  <c r="X130" i="1" s="1"/>
  <c r="Y116" i="1"/>
  <c r="Y130" i="1" s="1"/>
  <c r="F130" i="1" l="1"/>
  <c r="F134" i="1" s="1"/>
  <c r="Y134" i="1"/>
  <c r="X134" i="1"/>
  <c r="K125" i="1"/>
  <c r="M125" i="1" s="1"/>
  <c r="P125" i="1" s="1"/>
  <c r="K126" i="1" l="1"/>
  <c r="M126" i="1" s="1"/>
  <c r="P126" i="1" s="1"/>
  <c r="K115" i="1"/>
  <c r="M115" i="1" s="1"/>
  <c r="P115" i="1" s="1"/>
  <c r="K112" i="1"/>
  <c r="M112" i="1" s="1"/>
  <c r="P112" i="1" s="1"/>
  <c r="K111" i="1"/>
  <c r="M111" i="1" s="1"/>
  <c r="P111" i="1" s="1"/>
  <c r="K110" i="1"/>
  <c r="M110" i="1" s="1"/>
  <c r="P110" i="1" s="1"/>
  <c r="K109" i="1"/>
  <c r="M109" i="1" s="1"/>
  <c r="P109" i="1" s="1"/>
  <c r="K108" i="1"/>
  <c r="M108" i="1" s="1"/>
  <c r="P108" i="1" s="1"/>
  <c r="K107" i="1"/>
  <c r="M107" i="1" s="1"/>
  <c r="P107" i="1" s="1"/>
  <c r="K106" i="1"/>
  <c r="M106" i="1" s="1"/>
  <c r="P106" i="1" s="1"/>
  <c r="K105" i="1"/>
  <c r="M105" i="1" s="1"/>
  <c r="P105" i="1" s="1"/>
  <c r="K104" i="1"/>
  <c r="M104" i="1" s="1"/>
  <c r="P104" i="1" s="1"/>
  <c r="K103" i="1"/>
  <c r="M103" i="1" s="1"/>
  <c r="P103" i="1" s="1"/>
  <c r="K102" i="1"/>
  <c r="M102" i="1" s="1"/>
  <c r="P102" i="1" s="1"/>
  <c r="K59" i="1"/>
  <c r="M59" i="1" s="1"/>
  <c r="P59" i="1" s="1"/>
  <c r="K57" i="1"/>
  <c r="M57" i="1" s="1"/>
  <c r="P57" i="1" s="1"/>
  <c r="K56" i="1"/>
  <c r="K14" i="1"/>
  <c r="M14" i="1" s="1"/>
  <c r="P14" i="1" s="1"/>
  <c r="K18" i="1"/>
  <c r="K19" i="1"/>
  <c r="M19" i="1" s="1"/>
  <c r="P19" i="1" s="1"/>
  <c r="K25" i="1"/>
  <c r="K37" i="1"/>
  <c r="M37" i="1" s="1"/>
  <c r="P37" i="1" s="1"/>
  <c r="K38" i="1"/>
  <c r="M38" i="1" s="1"/>
  <c r="P38" i="1" s="1"/>
  <c r="K9" i="1"/>
  <c r="M9" i="1" s="1"/>
  <c r="P9" i="1" s="1"/>
  <c r="K40" i="1"/>
  <c r="M40" i="1" s="1"/>
  <c r="P40" i="1" s="1"/>
  <c r="K12" i="1"/>
  <c r="K42" i="1"/>
  <c r="M42" i="1" s="1"/>
  <c r="P42" i="1" s="1"/>
  <c r="K43" i="1"/>
  <c r="M43" i="1" s="1"/>
  <c r="P43" i="1" s="1"/>
  <c r="K44" i="1"/>
  <c r="M44" i="1" s="1"/>
  <c r="P44" i="1" s="1"/>
  <c r="K45" i="1"/>
  <c r="M45" i="1" s="1"/>
  <c r="P45" i="1" s="1"/>
  <c r="K46" i="1"/>
  <c r="M46" i="1" s="1"/>
  <c r="P46" i="1" s="1"/>
  <c r="K10" i="1"/>
  <c r="K21" i="1"/>
  <c r="M21" i="1" s="1"/>
  <c r="P21" i="1" s="1"/>
  <c r="K16" i="1"/>
  <c r="M16" i="1" s="1"/>
  <c r="P16" i="1" s="1"/>
  <c r="K11" i="1"/>
  <c r="M11" i="1" s="1"/>
  <c r="P11" i="1" s="1"/>
  <c r="K17" i="1"/>
  <c r="M17" i="1" s="1"/>
  <c r="P17" i="1" s="1"/>
  <c r="H116" i="1"/>
  <c r="H130" i="1" s="1"/>
  <c r="J116" i="1"/>
  <c r="J130" i="1" s="1"/>
  <c r="Q116" i="1"/>
  <c r="Q130" i="1" s="1"/>
  <c r="U116" i="1"/>
  <c r="U130" i="1" s="1"/>
  <c r="M56" i="1" l="1"/>
  <c r="K99" i="1"/>
  <c r="P116" i="1"/>
  <c r="I130" i="1"/>
  <c r="I134" i="1" s="1"/>
  <c r="M12" i="1"/>
  <c r="P12" i="1" s="1"/>
  <c r="M116" i="1"/>
  <c r="J134" i="1"/>
  <c r="K116" i="1"/>
  <c r="H134" i="1"/>
  <c r="Q134" i="1"/>
  <c r="U134" i="1"/>
  <c r="M99" i="1" l="1"/>
  <c r="P56" i="1"/>
  <c r="P99" i="1" s="1"/>
  <c r="G130" i="1"/>
  <c r="G134" i="1" s="1"/>
  <c r="K15" i="1"/>
  <c r="M15" i="1" s="1"/>
  <c r="P15" i="1" s="1"/>
  <c r="K13" i="1"/>
  <c r="M13" i="1" s="1"/>
  <c r="P13" i="1" s="1"/>
  <c r="K27" i="1"/>
  <c r="M27" i="1" s="1"/>
  <c r="P27" i="1" s="1"/>
  <c r="K8" i="1"/>
  <c r="M8" i="1" s="1"/>
  <c r="P8" i="1" s="1"/>
  <c r="K7" i="1"/>
  <c r="M7" i="1" l="1"/>
  <c r="K53" i="1"/>
  <c r="K130" i="1" s="1"/>
  <c r="K134" i="1" l="1"/>
  <c r="AC137" i="1" s="1"/>
  <c r="P7" i="1"/>
  <c r="P53" i="1" s="1"/>
  <c r="P130" i="1" s="1"/>
  <c r="P134" i="1" s="1"/>
  <c r="M53" i="1"/>
  <c r="M130" i="1" s="1"/>
  <c r="AC138" i="1" l="1"/>
  <c r="M134" i="1"/>
</calcChain>
</file>

<file path=xl/sharedStrings.xml><?xml version="1.0" encoding="utf-8"?>
<sst xmlns="http://schemas.openxmlformats.org/spreadsheetml/2006/main" count="303" uniqueCount="269">
  <si>
    <t>Proj Ref</t>
  </si>
  <si>
    <t xml:space="preserve">Project Name </t>
  </si>
  <si>
    <t>Revised Plan</t>
  </si>
  <si>
    <t xml:space="preserve">Strategic Projects </t>
  </si>
  <si>
    <t>Stra014</t>
  </si>
  <si>
    <t>Stra036</t>
  </si>
  <si>
    <t xml:space="preserve">Highfield </t>
  </si>
  <si>
    <t>Stra024</t>
  </si>
  <si>
    <t>Clinical Trials Unit (phase 2)</t>
  </si>
  <si>
    <t>Stra029</t>
  </si>
  <si>
    <t>Wenric</t>
  </si>
  <si>
    <t>Stra037</t>
  </si>
  <si>
    <t>Warneford Infrastructure/reprovision</t>
  </si>
  <si>
    <t>Stra060</t>
  </si>
  <si>
    <t>Forensic WELS</t>
  </si>
  <si>
    <t>Stra064</t>
  </si>
  <si>
    <t>Marlborough House MK (reception)</t>
  </si>
  <si>
    <t>Stra072</t>
  </si>
  <si>
    <t>Wallingford CMHT</t>
  </si>
  <si>
    <t>Stra067</t>
  </si>
  <si>
    <t>Marlborough House MK (environmental works)</t>
  </si>
  <si>
    <t>Stra010</t>
  </si>
  <si>
    <t>Vaughan Thomas Ward</t>
  </si>
  <si>
    <t>Stra076</t>
  </si>
  <si>
    <t>Allen Ward</t>
  </si>
  <si>
    <t>Stra011</t>
  </si>
  <si>
    <t>Wintle Ward</t>
  </si>
  <si>
    <t>Stra065</t>
  </si>
  <si>
    <t>Cotswold House (wet rooms)</t>
  </si>
  <si>
    <t>Stra055</t>
  </si>
  <si>
    <t>Warneford Switchgear</t>
  </si>
  <si>
    <t>Stra059</t>
  </si>
  <si>
    <t>Marlborough House (seclusion &amp; hard Room)</t>
  </si>
  <si>
    <t>Stra061</t>
  </si>
  <si>
    <t>Oxford Clinic (smoking rooms)</t>
  </si>
  <si>
    <t>Stra069</t>
  </si>
  <si>
    <t>Phoenix</t>
  </si>
  <si>
    <t>Car Park Management</t>
  </si>
  <si>
    <t>Clockhouse</t>
  </si>
  <si>
    <t xml:space="preserve">Phoenix Security Works </t>
  </si>
  <si>
    <t>Pharmacy</t>
  </si>
  <si>
    <t>Subtotal</t>
  </si>
  <si>
    <t>Estates Operational &amp; Risk Management</t>
  </si>
  <si>
    <t>OPER001</t>
  </si>
  <si>
    <t>BBH Roof &amp; Internal refurbs</t>
  </si>
  <si>
    <t>OPER002</t>
  </si>
  <si>
    <t>Rectory Rd refurbishment (SCAS - CDO)</t>
  </si>
  <si>
    <t>OPER003</t>
  </si>
  <si>
    <t>OPER004</t>
  </si>
  <si>
    <t>OPER005</t>
  </si>
  <si>
    <t>Green Transport Plan</t>
  </si>
  <si>
    <t>OPER006</t>
  </si>
  <si>
    <t>Spend to Save (Sustainability Programme)</t>
  </si>
  <si>
    <t>OPER007</t>
  </si>
  <si>
    <t>OPER008</t>
  </si>
  <si>
    <t>M&amp;E / Infrastructure (backlog)</t>
  </si>
  <si>
    <t>Stra063</t>
  </si>
  <si>
    <t>Marlborough House MK (security/ fencing )</t>
  </si>
  <si>
    <t>Prog024</t>
  </si>
  <si>
    <t>Conversion of City Central to Outpatients (Warneford)</t>
  </si>
  <si>
    <t>Prog026</t>
  </si>
  <si>
    <t>Littlemore - adaptations to chapel</t>
  </si>
  <si>
    <t>Prog027</t>
  </si>
  <si>
    <t>Warneford - reception upgrade/safety works</t>
  </si>
  <si>
    <t>Prog029</t>
  </si>
  <si>
    <t>Oxford Clinic - additional fencing improvements</t>
  </si>
  <si>
    <t>Prog030</t>
  </si>
  <si>
    <t>Oxford Clinic - Conversion of SPA to staff room</t>
  </si>
  <si>
    <t>Prog031</t>
  </si>
  <si>
    <t>Oxford Clinic - vision panels to all patient rooms</t>
  </si>
  <si>
    <t>Prog034</t>
  </si>
  <si>
    <t>Thames Hse - replacement of locks, doors, frames etc</t>
  </si>
  <si>
    <t>Prog035</t>
  </si>
  <si>
    <t>Wenric Hse - ligature reduction works</t>
  </si>
  <si>
    <t>Prog025</t>
  </si>
  <si>
    <t>Kennington - evaluation of pharmacy supplies</t>
  </si>
  <si>
    <t>Prog028</t>
  </si>
  <si>
    <t>Littlemore - adaptations to shop/café</t>
  </si>
  <si>
    <t>Prog032</t>
  </si>
  <si>
    <t>Replacement drugs cupboards on all wards</t>
  </si>
  <si>
    <t>Prog033</t>
  </si>
  <si>
    <t>Stable-Doors to all medication rooms on wards</t>
  </si>
  <si>
    <t>Risk006</t>
  </si>
  <si>
    <t>Refurbishment of Wenric Ward Patient Bathrooms</t>
  </si>
  <si>
    <t>Prog036</t>
  </si>
  <si>
    <t>Refurbishment of Wenric Wards Patient Bathrooms</t>
  </si>
  <si>
    <t>Prog037</t>
  </si>
  <si>
    <t>Kimmeridge Wards - Security Upgrade</t>
  </si>
  <si>
    <t>Prog038</t>
  </si>
  <si>
    <t>Cotswold House - DSSA compliance (new en-suite bedroom)</t>
  </si>
  <si>
    <t>Prog039</t>
  </si>
  <si>
    <t>VT &amp; Wintle - Landscaping &amp; security improvements to garden</t>
  </si>
  <si>
    <t>Prog040</t>
  </si>
  <si>
    <t>Phoenix - security improvements (fencing &amp; level 2 security windows)</t>
  </si>
  <si>
    <t>Prog050</t>
  </si>
  <si>
    <t>In Year Risk</t>
  </si>
  <si>
    <t>Prog054</t>
  </si>
  <si>
    <t>Skylight Replacements at the Fulbrook Centre</t>
  </si>
  <si>
    <t>Risk001</t>
  </si>
  <si>
    <t>Oxford Clinic - Fencing alterations &amp; Additional Locks</t>
  </si>
  <si>
    <t>Risk003</t>
  </si>
  <si>
    <t xml:space="preserve">Woodlands - Alterations to Seclusion Suite  </t>
  </si>
  <si>
    <t>Ict024</t>
  </si>
  <si>
    <t>Clinical System Interfacing</t>
  </si>
  <si>
    <t>Ict028</t>
  </si>
  <si>
    <t>Single sign-on</t>
  </si>
  <si>
    <t>Ict030</t>
  </si>
  <si>
    <t>Ict025</t>
  </si>
  <si>
    <t>Business Objects Upgrade</t>
  </si>
  <si>
    <t>Stra068</t>
  </si>
  <si>
    <t>Inpatient Wards</t>
  </si>
  <si>
    <t>OPER009</t>
  </si>
  <si>
    <t>FY12 Carry over schemes</t>
  </si>
  <si>
    <t>MEDI001</t>
  </si>
  <si>
    <t>Medical Equipment</t>
  </si>
  <si>
    <t xml:space="preserve"> Estates Operational &amp; Risk Management</t>
  </si>
  <si>
    <t xml:space="preserve">ICT Projects </t>
  </si>
  <si>
    <t>Ict002</t>
  </si>
  <si>
    <t>PC Additions / Replacements</t>
  </si>
  <si>
    <t>Ict007</t>
  </si>
  <si>
    <t>Marlborough House telephony</t>
  </si>
  <si>
    <t>Ict027</t>
  </si>
  <si>
    <t>Server upgrades/replacements</t>
  </si>
  <si>
    <t>Ict029</t>
  </si>
  <si>
    <t>Network Upgrades</t>
  </si>
  <si>
    <t>Ict031</t>
  </si>
  <si>
    <t>Mobile Working Laptop Model</t>
  </si>
  <si>
    <t>Ict032</t>
  </si>
  <si>
    <t>Mobile Enabling</t>
  </si>
  <si>
    <t>ICT036</t>
  </si>
  <si>
    <t>Business System Expansion</t>
  </si>
  <si>
    <t>ICT023</t>
  </si>
  <si>
    <t>Telehealth Pilot</t>
  </si>
  <si>
    <t>ICT034</t>
  </si>
  <si>
    <t>Windows/ Office Upgrade</t>
  </si>
  <si>
    <t>ICT035</t>
  </si>
  <si>
    <t>Ict014</t>
  </si>
  <si>
    <t>eRostering</t>
  </si>
  <si>
    <t xml:space="preserve"> ICT Projects </t>
  </si>
  <si>
    <t>Prog041</t>
  </si>
  <si>
    <t>Oxford Clinic Seclusion Room Enhancement</t>
  </si>
  <si>
    <t>Ict020</t>
  </si>
  <si>
    <t xml:space="preserve">CHO Enabling Works </t>
  </si>
  <si>
    <t>Risk004</t>
  </si>
  <si>
    <t xml:space="preserve">Woodlands - Environmental Works </t>
  </si>
  <si>
    <t>Ict022</t>
  </si>
  <si>
    <t>Homogenise/Expand IT Telephony</t>
  </si>
  <si>
    <t>Stra062</t>
  </si>
  <si>
    <t>Ashurst Ward (PICU)</t>
  </si>
  <si>
    <t>Stra057</t>
  </si>
  <si>
    <t>Marlborough House Swindon</t>
  </si>
  <si>
    <t>Prog052</t>
  </si>
  <si>
    <t>Seclusion Room Upgrade-Wenric Ward</t>
  </si>
  <si>
    <t>Prior Year Adjustments ( VAT &amp; Accruals )</t>
  </si>
  <si>
    <t>FY13 Capital Projects (Ex PFI)</t>
  </si>
  <si>
    <t>PFI001</t>
  </si>
  <si>
    <t>PFI</t>
  </si>
  <si>
    <t xml:space="preserve">Total </t>
  </si>
  <si>
    <t>Capital Projects including PFI</t>
  </si>
  <si>
    <t>Marlborough House MK (Day Room)</t>
  </si>
  <si>
    <t>Unall</t>
  </si>
  <si>
    <t>FY14</t>
  </si>
  <si>
    <t>e-Fin upgrade</t>
  </si>
  <si>
    <t>ICT033</t>
  </si>
  <si>
    <t>FY15</t>
  </si>
  <si>
    <t>FY16</t>
  </si>
  <si>
    <t>May 2012</t>
  </si>
  <si>
    <t>Current</t>
  </si>
  <si>
    <t>FY13-FY15</t>
  </si>
  <si>
    <t>Original Plan</t>
  </si>
  <si>
    <t>Unallocated</t>
  </si>
  <si>
    <t>Plan</t>
  </si>
  <si>
    <t>IAPT</t>
  </si>
  <si>
    <t>Data Warehouse (CUBE)</t>
  </si>
  <si>
    <t>Windrush Ward</t>
  </si>
  <si>
    <t>Risk Reduction</t>
  </si>
  <si>
    <t>FY13 Slippage</t>
  </si>
  <si>
    <t>Access Control Installation (phased)</t>
  </si>
  <si>
    <t>Total capex</t>
  </si>
  <si>
    <t>Original LTFM £m</t>
  </si>
  <si>
    <t>Current LTFM £m</t>
  </si>
  <si>
    <t>All figures in £000</t>
  </si>
  <si>
    <t>FY17</t>
  </si>
  <si>
    <t>FY18</t>
  </si>
  <si>
    <t>increase = cash from</t>
  </si>
  <si>
    <t>Outturn</t>
  </si>
  <si>
    <t>FY13</t>
  </si>
  <si>
    <t>Variance</t>
  </si>
  <si>
    <t>Allocated</t>
  </si>
  <si>
    <t>Prior year carry over schemes</t>
  </si>
  <si>
    <t>Fiennes Centre</t>
  </si>
  <si>
    <t>Marlborough House MK Eaves</t>
  </si>
  <si>
    <t>Thames House</t>
  </si>
  <si>
    <t>Woodlands</t>
  </si>
  <si>
    <t>Risk reduction</t>
  </si>
  <si>
    <t>Eating Disorders Oxford (Old Highfield)</t>
  </si>
  <si>
    <t>PCT asset dep'n</t>
  </si>
  <si>
    <t>FY13-FY18</t>
  </si>
  <si>
    <t>Manor House</t>
  </si>
  <si>
    <t>Forensic SOC</t>
  </si>
  <si>
    <t>Warneford SOC</t>
  </si>
  <si>
    <t>Approved (Business Cases agreed):</t>
  </si>
  <si>
    <t>Allocated (Business Cases not yet approved):</t>
  </si>
  <si>
    <t xml:space="preserve">  completion of existing committed scheme</t>
  </si>
  <si>
    <t xml:space="preserve">  environmental upgrades, approved business case</t>
  </si>
  <si>
    <t xml:space="preserve">  medium secure standards compliance, approved business case</t>
  </si>
  <si>
    <t xml:space="preserve">  existing scheme, approved BJ</t>
  </si>
  <si>
    <t xml:space="preserve">  complete, final account</t>
  </si>
  <si>
    <t xml:space="preserve">  part of service remodelling</t>
  </si>
  <si>
    <t xml:space="preserve">  compliance works</t>
  </si>
  <si>
    <t xml:space="preserve">  low secure standards compliance works</t>
  </si>
  <si>
    <t xml:space="preserve">  low secure standards compliance</t>
  </si>
  <si>
    <t xml:space="preserve">  medium secure standards compliance</t>
  </si>
  <si>
    <t xml:space="preserve">  Warneford redevelopment</t>
  </si>
  <si>
    <t xml:space="preserve">  existing scheme, in progress</t>
  </si>
  <si>
    <t xml:space="preserve">  existing scheme, under review</t>
  </si>
  <si>
    <t xml:space="preserve">  existing schemes, in progress</t>
  </si>
  <si>
    <t xml:space="preserve">  FY14 programme of works and syringe drivers approved BJ</t>
  </si>
  <si>
    <t xml:space="preserve">  PDC funding receievd for IAPT project</t>
  </si>
  <si>
    <t xml:space="preserve">  existing scheme, approved business case</t>
  </si>
  <si>
    <t xml:space="preserve">  FY14 programme being developed</t>
  </si>
  <si>
    <t xml:space="preserve">  existing works in progress</t>
  </si>
  <si>
    <t xml:space="preserve">  FY13 project carried forward</t>
  </si>
  <si>
    <t xml:space="preserve">  FY15-FY18 programme of works</t>
  </si>
  <si>
    <t xml:space="preserve">  funds available for future investment</t>
  </si>
  <si>
    <t xml:space="preserve"> </t>
  </si>
  <si>
    <t xml:space="preserve">  part of service remodelling, City community hospital</t>
  </si>
  <si>
    <t xml:space="preserve">  service development (Littlemore and Oxford Clinic)</t>
  </si>
  <si>
    <t xml:space="preserve">  external security improvements (fencing) approved BJ</t>
  </si>
  <si>
    <t xml:space="preserve">  FY14 prioritised programme of works</t>
  </si>
  <si>
    <t>Integrated Locality Hubs</t>
  </si>
  <si>
    <t>Warneford Meadow</t>
  </si>
  <si>
    <t xml:space="preserve">  purchase of land adjacent to Highfield Unit, approved BJ</t>
  </si>
  <si>
    <t xml:space="preserve">  rationalisation of exisiting estate and space utilisation</t>
  </si>
  <si>
    <t>Estate rationionalise/PCT community assets</t>
  </si>
  <si>
    <t>Corporate projects</t>
  </si>
  <si>
    <t>Dementia Environments</t>
  </si>
  <si>
    <t xml:space="preserve">  Enhancing Healing Environement, matched by Kings Fund/DoH funding</t>
  </si>
  <si>
    <t>Strategic Telephoney</t>
  </si>
  <si>
    <t>Improving IT</t>
  </si>
  <si>
    <t>Original LTFM May 2012 £m</t>
  </si>
  <si>
    <t>Current LTFM March 2013 £m</t>
  </si>
  <si>
    <t>DRAFT PROG</t>
  </si>
  <si>
    <t xml:space="preserve">  Notes</t>
  </si>
  <si>
    <t>Manor</t>
  </si>
  <si>
    <t>IT</t>
  </si>
  <si>
    <t>Medical</t>
  </si>
  <si>
    <t>Op Estate</t>
  </si>
  <si>
    <t>Other</t>
  </si>
  <si>
    <t>Approved</t>
  </si>
  <si>
    <t>Strategic</t>
  </si>
  <si>
    <t>CPB Revisions Aug 6</t>
  </si>
  <si>
    <t>Witney EMU</t>
  </si>
  <si>
    <t>Infection Control Compliance</t>
  </si>
  <si>
    <t>Window Safety Programme</t>
  </si>
  <si>
    <t>Ligatures Compliance</t>
  </si>
  <si>
    <t>FIC May Approved Plan</t>
  </si>
  <si>
    <t>CPB Aug Revised Plan</t>
  </si>
  <si>
    <t xml:space="preserve">  Urgent essential compliance works</t>
  </si>
  <si>
    <t xml:space="preserve">  including option appraisal of Trust HQ</t>
  </si>
  <si>
    <t xml:space="preserve">  Provision of EMU</t>
  </si>
  <si>
    <t xml:space="preserve">  Manchester Tool high-priorities</t>
  </si>
  <si>
    <t xml:space="preserve">  Prioiritise inpatient wards and patient areas on first floor</t>
  </si>
  <si>
    <t xml:space="preserve">  Awaiting decision on future use</t>
  </si>
  <si>
    <t>CPB Revisions Oct 1</t>
  </si>
  <si>
    <t>CPB Revisions Nov 5</t>
  </si>
  <si>
    <t xml:space="preserve">Net reduction: November v August Programme </t>
  </si>
  <si>
    <r>
      <t xml:space="preserve">  </t>
    </r>
    <r>
      <rPr>
        <sz val="9"/>
        <color theme="1"/>
        <rFont val="Arial"/>
        <family val="2"/>
      </rPr>
      <t>completion of existing committed scheme; conclusion of final account</t>
    </r>
  </si>
  <si>
    <r>
      <t xml:space="preserve">  </t>
    </r>
    <r>
      <rPr>
        <sz val="8"/>
        <color theme="1"/>
        <rFont val="Arial"/>
        <family val="2"/>
      </rPr>
      <t>PFI financing costs capitalised as part of agreed accounting treatment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</si>
</sst>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72">
    <xf numFmtId="0" fontId="0" fillId="0" borderId="0" xfId="0"/>
    <xf numFmtId="164" fontId="1" fillId="0" borderId="0" xfId="0" applyNumberFormat="1" applyFont="1" applyBorder="1"/>
    <xf numFmtId="164" fontId="2" fillId="0" borderId="1" xfId="0" applyNumberFormat="1" applyFont="1" applyFill="1" applyBorder="1"/>
    <xf numFmtId="164" fontId="4" fillId="2" borderId="5" xfId="0" applyNumberFormat="1" applyFont="1" applyFill="1" applyBorder="1"/>
    <xf numFmtId="164" fontId="6" fillId="4" borderId="7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4" fillId="0" borderId="5" xfId="0" applyNumberFormat="1" applyFont="1" applyFill="1" applyBorder="1"/>
    <xf numFmtId="164" fontId="1" fillId="5" borderId="0" xfId="0" applyNumberFormat="1" applyFont="1" applyFill="1"/>
    <xf numFmtId="164" fontId="1" fillId="5" borderId="0" xfId="0" applyNumberFormat="1" applyFont="1" applyFill="1" applyBorder="1"/>
    <xf numFmtId="0" fontId="1" fillId="5" borderId="0" xfId="0" applyFont="1" applyFill="1"/>
    <xf numFmtId="164" fontId="1" fillId="5" borderId="0" xfId="0" quotePrefix="1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/>
    <xf numFmtId="0" fontId="1" fillId="6" borderId="33" xfId="0" applyFont="1" applyFill="1" applyBorder="1"/>
    <xf numFmtId="164" fontId="1" fillId="6" borderId="34" xfId="0" applyNumberFormat="1" applyFont="1" applyFill="1" applyBorder="1"/>
    <xf numFmtId="0" fontId="1" fillId="6" borderId="35" xfId="0" applyFont="1" applyFill="1" applyBorder="1"/>
    <xf numFmtId="164" fontId="1" fillId="6" borderId="36" xfId="0" applyNumberFormat="1" applyFont="1" applyFill="1" applyBorder="1"/>
    <xf numFmtId="164" fontId="1" fillId="6" borderId="37" xfId="0" applyNumberFormat="1" applyFont="1" applyFill="1" applyBorder="1"/>
    <xf numFmtId="0" fontId="1" fillId="6" borderId="38" xfId="0" applyFont="1" applyFill="1" applyBorder="1"/>
    <xf numFmtId="164" fontId="1" fillId="6" borderId="39" xfId="0" applyNumberFormat="1" applyFont="1" applyFill="1" applyBorder="1"/>
    <xf numFmtId="0" fontId="1" fillId="6" borderId="40" xfId="0" applyFont="1" applyFill="1" applyBorder="1"/>
    <xf numFmtId="3" fontId="7" fillId="0" borderId="13" xfId="0" applyNumberFormat="1" applyFont="1" applyBorder="1"/>
    <xf numFmtId="3" fontId="4" fillId="6" borderId="9" xfId="0" applyNumberFormat="1" applyFont="1" applyFill="1" applyBorder="1"/>
    <xf numFmtId="3" fontId="4" fillId="6" borderId="26" xfId="0" applyNumberFormat="1" applyFont="1" applyFill="1" applyBorder="1"/>
    <xf numFmtId="3" fontId="4" fillId="6" borderId="3" xfId="0" applyNumberFormat="1" applyFont="1" applyFill="1" applyBorder="1"/>
    <xf numFmtId="3" fontId="7" fillId="0" borderId="16" xfId="0" applyNumberFormat="1" applyFont="1" applyBorder="1"/>
    <xf numFmtId="3" fontId="7" fillId="2" borderId="13" xfId="0" applyNumberFormat="1" applyFont="1" applyFill="1" applyBorder="1"/>
    <xf numFmtId="3" fontId="7" fillId="0" borderId="18" xfId="0" applyNumberFormat="1" applyFont="1" applyBorder="1"/>
    <xf numFmtId="3" fontId="14" fillId="6" borderId="9" xfId="0" applyNumberFormat="1" applyFont="1" applyFill="1" applyBorder="1"/>
    <xf numFmtId="3" fontId="14" fillId="6" borderId="26" xfId="0" applyNumberFormat="1" applyFont="1" applyFill="1" applyBorder="1"/>
    <xf numFmtId="3" fontId="14" fillId="6" borderId="3" xfId="0" applyNumberFormat="1" applyFont="1" applyFill="1" applyBorder="1"/>
    <xf numFmtId="3" fontId="7" fillId="0" borderId="20" xfId="0" applyNumberFormat="1" applyFont="1" applyBorder="1"/>
    <xf numFmtId="3" fontId="7" fillId="0" borderId="22" xfId="0" applyNumberFormat="1" applyFont="1" applyBorder="1"/>
    <xf numFmtId="164" fontId="14" fillId="6" borderId="5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/>
    <xf numFmtId="164" fontId="8" fillId="0" borderId="5" xfId="0" applyNumberFormat="1" applyFont="1" applyFill="1" applyBorder="1"/>
    <xf numFmtId="164" fontId="10" fillId="0" borderId="5" xfId="0" applyNumberFormat="1" applyFont="1" applyFill="1" applyBorder="1"/>
    <xf numFmtId="164" fontId="8" fillId="0" borderId="4" xfId="0" applyNumberFormat="1" applyFont="1" applyFill="1" applyBorder="1"/>
    <xf numFmtId="164" fontId="8" fillId="0" borderId="2" xfId="0" applyNumberFormat="1" applyFont="1" applyFill="1" applyBorder="1"/>
    <xf numFmtId="164" fontId="8" fillId="0" borderId="51" xfId="0" applyNumberFormat="1" applyFont="1" applyFill="1" applyBorder="1"/>
    <xf numFmtId="164" fontId="6" fillId="0" borderId="5" xfId="0" applyNumberFormat="1" applyFont="1" applyFill="1" applyBorder="1"/>
    <xf numFmtId="164" fontId="4" fillId="0" borderId="4" xfId="0" applyNumberFormat="1" applyFont="1" applyFill="1" applyBorder="1"/>
    <xf numFmtId="164" fontId="4" fillId="0" borderId="6" xfId="0" applyNumberFormat="1" applyFont="1" applyFill="1" applyBorder="1"/>
    <xf numFmtId="164" fontId="7" fillId="0" borderId="5" xfId="0" applyNumberFormat="1" applyFont="1" applyFill="1" applyBorder="1"/>
    <xf numFmtId="164" fontId="13" fillId="0" borderId="4" xfId="0" applyNumberFormat="1" applyFont="1" applyFill="1" applyBorder="1"/>
    <xf numFmtId="164" fontId="8" fillId="3" borderId="2" xfId="0" applyNumberFormat="1" applyFont="1" applyFill="1" applyBorder="1"/>
    <xf numFmtId="164" fontId="3" fillId="0" borderId="6" xfId="0" applyNumberFormat="1" applyFont="1" applyFill="1" applyBorder="1" applyAlignment="1"/>
    <xf numFmtId="164" fontId="9" fillId="0" borderId="41" xfId="0" applyNumberFormat="1" applyFont="1" applyFill="1" applyBorder="1"/>
    <xf numFmtId="164" fontId="11" fillId="0" borderId="41" xfId="0" applyNumberFormat="1" applyFont="1" applyFill="1" applyBorder="1"/>
    <xf numFmtId="164" fontId="4" fillId="6" borderId="44" xfId="0" applyNumberFormat="1" applyFont="1" applyFill="1" applyBorder="1"/>
    <xf numFmtId="164" fontId="4" fillId="6" borderId="45" xfId="0" applyNumberFormat="1" applyFont="1" applyFill="1" applyBorder="1"/>
    <xf numFmtId="164" fontId="4" fillId="2" borderId="41" xfId="0" applyNumberFormat="1" applyFont="1" applyFill="1" applyBorder="1"/>
    <xf numFmtId="164" fontId="9" fillId="0" borderId="46" xfId="0" applyNumberFormat="1" applyFont="1" applyFill="1" applyBorder="1"/>
    <xf numFmtId="164" fontId="4" fillId="6" borderId="44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>
      <alignment vertical="center"/>
    </xf>
    <xf numFmtId="164" fontId="9" fillId="0" borderId="41" xfId="0" applyNumberFormat="1" applyFont="1" applyFill="1" applyBorder="1" applyAlignment="1">
      <alignment vertical="center"/>
    </xf>
    <xf numFmtId="164" fontId="9" fillId="0" borderId="43" xfId="0" applyNumberFormat="1" applyFont="1" applyFill="1" applyBorder="1" applyAlignment="1">
      <alignment vertical="center"/>
    </xf>
    <xf numFmtId="164" fontId="6" fillId="0" borderId="47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>
      <alignment vertical="center"/>
    </xf>
    <xf numFmtId="164" fontId="9" fillId="0" borderId="46" xfId="0" applyNumberFormat="1" applyFont="1" applyBorder="1"/>
    <xf numFmtId="164" fontId="7" fillId="0" borderId="15" xfId="0" applyNumberFormat="1" applyFont="1" applyBorder="1" applyAlignment="1"/>
    <xf numFmtId="164" fontId="7" fillId="0" borderId="17" xfId="0" applyNumberFormat="1" applyFont="1" applyBorder="1"/>
    <xf numFmtId="164" fontId="4" fillId="6" borderId="3" xfId="0" applyNumberFormat="1" applyFont="1" applyFill="1" applyBorder="1"/>
    <xf numFmtId="164" fontId="7" fillId="0" borderId="15" xfId="0" applyNumberFormat="1" applyFont="1" applyBorder="1"/>
    <xf numFmtId="164" fontId="7" fillId="0" borderId="21" xfId="0" applyNumberFormat="1" applyFont="1" applyBorder="1"/>
    <xf numFmtId="164" fontId="4" fillId="6" borderId="9" xfId="0" applyNumberFormat="1" applyFont="1" applyFill="1" applyBorder="1"/>
    <xf numFmtId="164" fontId="7" fillId="0" borderId="23" xfId="0" applyNumberFormat="1" applyFont="1" applyBorder="1"/>
    <xf numFmtId="164" fontId="4" fillId="6" borderId="49" xfId="0" applyNumberFormat="1" applyFont="1" applyFill="1" applyBorder="1" applyAlignment="1">
      <alignment horizontal="center"/>
    </xf>
    <xf numFmtId="164" fontId="4" fillId="6" borderId="48" xfId="0" applyNumberFormat="1" applyFont="1" applyFill="1" applyBorder="1" applyAlignment="1"/>
    <xf numFmtId="164" fontId="4" fillId="6" borderId="50" xfId="0" applyNumberFormat="1" applyFont="1" applyFill="1" applyBorder="1" applyAlignment="1"/>
    <xf numFmtId="164" fontId="11" fillId="6" borderId="55" xfId="0" applyNumberFormat="1" applyFont="1" applyFill="1" applyBorder="1" applyAlignment="1">
      <alignment horizontal="left"/>
    </xf>
    <xf numFmtId="3" fontId="7" fillId="7" borderId="15" xfId="0" applyNumberFormat="1" applyFont="1" applyFill="1" applyBorder="1"/>
    <xf numFmtId="3" fontId="7" fillId="0" borderId="58" xfId="0" applyNumberFormat="1" applyFont="1" applyBorder="1"/>
    <xf numFmtId="3" fontId="7" fillId="0" borderId="58" xfId="0" applyNumberFormat="1" applyFont="1" applyFill="1" applyBorder="1"/>
    <xf numFmtId="3" fontId="4" fillId="6" borderId="60" xfId="0" applyNumberFormat="1" applyFont="1" applyFill="1" applyBorder="1"/>
    <xf numFmtId="3" fontId="7" fillId="0" borderId="61" xfId="0" applyNumberFormat="1" applyFont="1" applyBorder="1"/>
    <xf numFmtId="3" fontId="7" fillId="2" borderId="58" xfId="0" applyNumberFormat="1" applyFont="1" applyFill="1" applyBorder="1"/>
    <xf numFmtId="3" fontId="7" fillId="0" borderId="62" xfId="0" applyNumberFormat="1" applyFont="1" applyBorder="1"/>
    <xf numFmtId="3" fontId="7" fillId="0" borderId="63" xfId="0" applyNumberFormat="1" applyFont="1" applyBorder="1"/>
    <xf numFmtId="3" fontId="7" fillId="0" borderId="64" xfId="0" applyNumberFormat="1" applyFont="1" applyBorder="1"/>
    <xf numFmtId="3" fontId="4" fillId="6" borderId="65" xfId="0" applyNumberFormat="1" applyFont="1" applyFill="1" applyBorder="1"/>
    <xf numFmtId="3" fontId="7" fillId="7" borderId="21" xfId="0" applyNumberFormat="1" applyFont="1" applyFill="1" applyBorder="1"/>
    <xf numFmtId="3" fontId="7" fillId="7" borderId="11" xfId="0" applyNumberFormat="1" applyFont="1" applyFill="1" applyBorder="1"/>
    <xf numFmtId="3" fontId="7" fillId="7" borderId="17" xfId="0" applyNumberFormat="1" applyFont="1" applyFill="1" applyBorder="1"/>
    <xf numFmtId="3" fontId="7" fillId="7" borderId="19" xfId="0" applyNumberFormat="1" applyFont="1" applyFill="1" applyBorder="1"/>
    <xf numFmtId="3" fontId="7" fillId="7" borderId="23" xfId="0" applyNumberFormat="1" applyFont="1" applyFill="1" applyBorder="1"/>
    <xf numFmtId="0" fontId="1" fillId="6" borderId="50" xfId="0" applyFont="1" applyFill="1" applyBorder="1"/>
    <xf numFmtId="0" fontId="5" fillId="6" borderId="48" xfId="0" applyFont="1" applyFill="1" applyBorder="1"/>
    <xf numFmtId="0" fontId="5" fillId="6" borderId="67" xfId="0" applyFont="1" applyFill="1" applyBorder="1"/>
    <xf numFmtId="0" fontId="5" fillId="6" borderId="68" xfId="0" applyFont="1" applyFill="1" applyBorder="1"/>
    <xf numFmtId="0" fontId="1" fillId="6" borderId="40" xfId="0" applyFont="1" applyFill="1" applyBorder="1" applyAlignment="1">
      <alignment horizontal="center"/>
    </xf>
    <xf numFmtId="0" fontId="1" fillId="6" borderId="49" xfId="0" applyFont="1" applyFill="1" applyBorder="1"/>
    <xf numFmtId="165" fontId="1" fillId="0" borderId="0" xfId="0" applyNumberFormat="1" applyFont="1" applyFill="1"/>
    <xf numFmtId="164" fontId="4" fillId="6" borderId="47" xfId="0" applyNumberFormat="1" applyFont="1" applyFill="1" applyBorder="1" applyAlignment="1">
      <alignment horizontal="left"/>
    </xf>
    <xf numFmtId="164" fontId="9" fillId="0" borderId="43" xfId="0" applyNumberFormat="1" applyFont="1" applyFill="1" applyBorder="1"/>
    <xf numFmtId="164" fontId="4" fillId="0" borderId="43" xfId="0" applyNumberFormat="1" applyFont="1" applyFill="1" applyBorder="1"/>
    <xf numFmtId="164" fontId="7" fillId="0" borderId="19" xfId="0" applyNumberFormat="1" applyFont="1" applyBorder="1" applyAlignment="1"/>
    <xf numFmtId="164" fontId="4" fillId="0" borderId="69" xfId="0" applyNumberFormat="1" applyFont="1" applyFill="1" applyBorder="1"/>
    <xf numFmtId="164" fontId="4" fillId="0" borderId="40" xfId="0" applyNumberFormat="1" applyFont="1" applyFill="1" applyBorder="1"/>
    <xf numFmtId="164" fontId="4" fillId="0" borderId="37" xfId="0" applyNumberFormat="1" applyFont="1" applyFill="1" applyBorder="1"/>
    <xf numFmtId="3" fontId="4" fillId="0" borderId="40" xfId="0" applyNumberFormat="1" applyFont="1" applyFill="1" applyBorder="1"/>
    <xf numFmtId="3" fontId="4" fillId="0" borderId="70" xfId="0" applyNumberFormat="1" applyFont="1" applyFill="1" applyBorder="1"/>
    <xf numFmtId="3" fontId="4" fillId="0" borderId="37" xfId="0" applyNumberFormat="1" applyFont="1" applyFill="1" applyBorder="1"/>
    <xf numFmtId="0" fontId="1" fillId="0" borderId="0" xfId="0" applyFont="1" applyFill="1"/>
    <xf numFmtId="164" fontId="7" fillId="0" borderId="22" xfId="0" applyNumberFormat="1" applyFont="1" applyBorder="1"/>
    <xf numFmtId="164" fontId="7" fillId="0" borderId="64" xfId="0" applyNumberFormat="1" applyFont="1" applyBorder="1"/>
    <xf numFmtId="0" fontId="7" fillId="7" borderId="23" xfId="0" applyFont="1" applyFill="1" applyBorder="1"/>
    <xf numFmtId="164" fontId="4" fillId="0" borderId="41" xfId="0" applyNumberFormat="1" applyFont="1" applyFill="1" applyBorder="1" applyAlignment="1">
      <alignment horizontal="left"/>
    </xf>
    <xf numFmtId="164" fontId="7" fillId="0" borderId="13" xfId="0" applyNumberFormat="1" applyFont="1" applyBorder="1"/>
    <xf numFmtId="164" fontId="7" fillId="0" borderId="58" xfId="0" applyNumberFormat="1" applyFont="1" applyBorder="1"/>
    <xf numFmtId="0" fontId="7" fillId="7" borderId="15" xfId="0" applyFont="1" applyFill="1" applyBorder="1"/>
    <xf numFmtId="0" fontId="1" fillId="0" borderId="59" xfId="0" applyFont="1" applyBorder="1"/>
    <xf numFmtId="164" fontId="1" fillId="0" borderId="59" xfId="0" applyNumberFormat="1" applyFont="1" applyBorder="1"/>
    <xf numFmtId="164" fontId="4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readingOrder="2"/>
    </xf>
    <xf numFmtId="164" fontId="9" fillId="0" borderId="20" xfId="0" applyNumberFormat="1" applyFont="1" applyFill="1" applyBorder="1" applyAlignment="1">
      <alignment readingOrder="2"/>
    </xf>
    <xf numFmtId="164" fontId="9" fillId="0" borderId="16" xfId="0" applyNumberFormat="1" applyFont="1" applyFill="1" applyBorder="1" applyAlignment="1">
      <alignment readingOrder="2"/>
    </xf>
    <xf numFmtId="0" fontId="9" fillId="0" borderId="13" xfId="0" applyNumberFormat="1" applyFont="1" applyFill="1" applyBorder="1" applyAlignment="1">
      <alignment readingOrder="2"/>
    </xf>
    <xf numFmtId="164" fontId="9" fillId="0" borderId="18" xfId="0" applyNumberFormat="1" applyFont="1" applyFill="1" applyBorder="1" applyAlignment="1">
      <alignment readingOrder="2"/>
    </xf>
    <xf numFmtId="164" fontId="4" fillId="0" borderId="16" xfId="0" applyNumberFormat="1" applyFont="1" applyFill="1" applyBorder="1"/>
    <xf numFmtId="164" fontId="11" fillId="0" borderId="13" xfId="0" applyNumberFormat="1" applyFont="1" applyFill="1" applyBorder="1" applyAlignment="1">
      <alignment readingOrder="2"/>
    </xf>
    <xf numFmtId="164" fontId="9" fillId="0" borderId="13" xfId="0" applyNumberFormat="1" applyFont="1" applyFill="1" applyBorder="1"/>
    <xf numFmtId="164" fontId="6" fillId="0" borderId="22" xfId="0" applyNumberFormat="1" applyFont="1" applyFill="1" applyBorder="1"/>
    <xf numFmtId="164" fontId="7" fillId="7" borderId="27" xfId="0" applyNumberFormat="1" applyFont="1" applyFill="1" applyBorder="1"/>
    <xf numFmtId="164" fontId="7" fillId="7" borderId="30" xfId="0" applyNumberFormat="1" applyFont="1" applyFill="1" applyBorder="1"/>
    <xf numFmtId="164" fontId="4" fillId="6" borderId="26" xfId="0" applyNumberFormat="1" applyFont="1" applyFill="1" applyBorder="1"/>
    <xf numFmtId="164" fontId="4" fillId="0" borderId="71" xfId="0" applyNumberFormat="1" applyFont="1" applyFill="1" applyBorder="1"/>
    <xf numFmtId="164" fontId="7" fillId="7" borderId="28" xfId="0" applyNumberFormat="1" applyFont="1" applyFill="1" applyBorder="1"/>
    <xf numFmtId="164" fontId="9" fillId="7" borderId="27" xfId="0" applyNumberFormat="1" applyFont="1" applyFill="1" applyBorder="1"/>
    <xf numFmtId="164" fontId="7" fillId="7" borderId="29" xfId="0" applyNumberFormat="1" applyFont="1" applyFill="1" applyBorder="1"/>
    <xf numFmtId="164" fontId="4" fillId="7" borderId="28" xfId="0" applyNumberFormat="1" applyFont="1" applyFill="1" applyBorder="1"/>
    <xf numFmtId="164" fontId="12" fillId="7" borderId="27" xfId="0" applyNumberFormat="1" applyFont="1" applyFill="1" applyBorder="1"/>
    <xf numFmtId="164" fontId="7" fillId="7" borderId="31" xfId="0" applyNumberFormat="1" applyFont="1" applyFill="1" applyBorder="1"/>
    <xf numFmtId="164" fontId="3" fillId="0" borderId="4" xfId="0" applyNumberFormat="1" applyFont="1" applyFill="1" applyBorder="1" applyAlignment="1">
      <alignment vertical="center"/>
    </xf>
    <xf numFmtId="164" fontId="4" fillId="6" borderId="42" xfId="0" applyNumberFormat="1" applyFont="1" applyFill="1" applyBorder="1" applyAlignment="1">
      <alignment horizontal="left" vertical="center"/>
    </xf>
    <xf numFmtId="164" fontId="4" fillId="6" borderId="10" xfId="0" applyNumberFormat="1" applyFont="1" applyFill="1" applyBorder="1" applyAlignment="1">
      <alignment horizontal="center" vertical="center" wrapText="1"/>
    </xf>
    <xf numFmtId="164" fontId="14" fillId="6" borderId="56" xfId="0" applyNumberFormat="1" applyFont="1" applyFill="1" applyBorder="1" applyAlignment="1">
      <alignment horizontal="center" vertical="center" wrapText="1"/>
    </xf>
    <xf numFmtId="164" fontId="14" fillId="6" borderId="11" xfId="0" applyNumberFormat="1" applyFont="1" applyFill="1" applyBorder="1" applyAlignment="1">
      <alignment horizontal="center" vertical="center" wrapText="1"/>
    </xf>
    <xf numFmtId="164" fontId="14" fillId="6" borderId="33" xfId="0" applyNumberFormat="1" applyFont="1" applyFill="1" applyBorder="1" applyAlignment="1">
      <alignment horizontal="center" vertical="center" wrapText="1"/>
    </xf>
    <xf numFmtId="164" fontId="14" fillId="6" borderId="57" xfId="0" applyNumberFormat="1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left" vertical="center"/>
    </xf>
    <xf numFmtId="164" fontId="4" fillId="0" borderId="22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4" fontId="14" fillId="0" borderId="22" xfId="0" applyNumberFormat="1" applyFont="1" applyFill="1" applyBorder="1" applyAlignment="1">
      <alignment horizontal="center" vertical="center" wrapText="1"/>
    </xf>
    <xf numFmtId="164" fontId="14" fillId="0" borderId="64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164" fontId="6" fillId="6" borderId="32" xfId="0" applyNumberFormat="1" applyFont="1" applyFill="1" applyBorder="1"/>
    <xf numFmtId="164" fontId="4" fillId="6" borderId="72" xfId="0" applyNumberFormat="1" applyFont="1" applyFill="1" applyBorder="1"/>
    <xf numFmtId="10" fontId="1" fillId="0" borderId="0" xfId="1" applyNumberFormat="1" applyFont="1"/>
    <xf numFmtId="0" fontId="1" fillId="0" borderId="27" xfId="0" applyFont="1" applyBorder="1"/>
    <xf numFmtId="164" fontId="1" fillId="0" borderId="14" xfId="0" applyNumberFormat="1" applyFont="1" applyBorder="1"/>
    <xf numFmtId="164" fontId="1" fillId="0" borderId="27" xfId="0" applyNumberFormat="1" applyFont="1" applyBorder="1"/>
    <xf numFmtId="0" fontId="5" fillId="5" borderId="12" xfId="0" applyFont="1" applyFill="1" applyBorder="1"/>
    <xf numFmtId="0" fontId="1" fillId="5" borderId="12" xfId="0" applyFont="1" applyFill="1" applyBorder="1"/>
    <xf numFmtId="0" fontId="1" fillId="5" borderId="23" xfId="0" applyFont="1" applyFill="1" applyBorder="1"/>
    <xf numFmtId="0" fontId="7" fillId="5" borderId="14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3" fontId="7" fillId="5" borderId="14" xfId="0" applyNumberFormat="1" applyFont="1" applyFill="1" applyBorder="1"/>
    <xf numFmtId="0" fontId="7" fillId="5" borderId="0" xfId="0" applyFont="1" applyFill="1"/>
    <xf numFmtId="0" fontId="1" fillId="5" borderId="11" xfId="0" applyFont="1" applyFill="1" applyBorder="1"/>
    <xf numFmtId="0" fontId="1" fillId="5" borderId="38" xfId="0" applyFont="1" applyFill="1" applyBorder="1"/>
    <xf numFmtId="0" fontId="1" fillId="5" borderId="54" xfId="0" applyFont="1" applyFill="1" applyBorder="1"/>
    <xf numFmtId="0" fontId="1" fillId="5" borderId="39" xfId="0" applyFont="1" applyFill="1" applyBorder="1"/>
    <xf numFmtId="3" fontId="4" fillId="8" borderId="25" xfId="0" applyNumberFormat="1" applyFont="1" applyFill="1" applyBorder="1"/>
    <xf numFmtId="164" fontId="14" fillId="6" borderId="73" xfId="0" applyNumberFormat="1" applyFont="1" applyFill="1" applyBorder="1" applyAlignment="1">
      <alignment horizontal="center" wrapText="1"/>
    </xf>
    <xf numFmtId="3" fontId="7" fillId="7" borderId="74" xfId="0" applyNumberFormat="1" applyFont="1" applyFill="1" applyBorder="1"/>
    <xf numFmtId="3" fontId="7" fillId="7" borderId="75" xfId="0" applyNumberFormat="1" applyFont="1" applyFill="1" applyBorder="1"/>
    <xf numFmtId="3" fontId="4" fillId="6" borderId="2" xfId="0" applyNumberFormat="1" applyFont="1" applyFill="1" applyBorder="1"/>
    <xf numFmtId="3" fontId="4" fillId="0" borderId="2" xfId="0" applyNumberFormat="1" applyFont="1" applyFill="1" applyBorder="1"/>
    <xf numFmtId="3" fontId="4" fillId="8" borderId="76" xfId="0" applyNumberFormat="1" applyFont="1" applyFill="1" applyBorder="1"/>
    <xf numFmtId="164" fontId="14" fillId="6" borderId="56" xfId="0" applyNumberFormat="1" applyFont="1" applyFill="1" applyBorder="1" applyAlignment="1">
      <alignment horizontal="center" wrapText="1"/>
    </xf>
    <xf numFmtId="3" fontId="4" fillId="8" borderId="32" xfId="0" applyNumberFormat="1" applyFont="1" applyFill="1" applyBorder="1"/>
    <xf numFmtId="3" fontId="7" fillId="5" borderId="31" xfId="0" applyNumberFormat="1" applyFont="1" applyFill="1" applyBorder="1"/>
    <xf numFmtId="3" fontId="7" fillId="5" borderId="27" xfId="0" applyNumberFormat="1" applyFont="1" applyFill="1" applyBorder="1"/>
    <xf numFmtId="3" fontId="7" fillId="5" borderId="30" xfId="0" applyNumberFormat="1" applyFont="1" applyFill="1" applyBorder="1"/>
    <xf numFmtId="0" fontId="1" fillId="5" borderId="78" xfId="0" applyFont="1" applyFill="1" applyBorder="1"/>
    <xf numFmtId="164" fontId="1" fillId="5" borderId="78" xfId="0" applyNumberFormat="1" applyFont="1" applyFill="1" applyBorder="1"/>
    <xf numFmtId="3" fontId="4" fillId="5" borderId="26" xfId="0" applyNumberFormat="1" applyFont="1" applyFill="1" applyBorder="1"/>
    <xf numFmtId="3" fontId="4" fillId="0" borderId="26" xfId="0" applyNumberFormat="1" applyFont="1" applyFill="1" applyBorder="1"/>
    <xf numFmtId="3" fontId="4" fillId="0" borderId="77" xfId="0" applyNumberFormat="1" applyFont="1" applyFill="1" applyBorder="1"/>
    <xf numFmtId="164" fontId="9" fillId="0" borderId="42" xfId="0" applyNumberFormat="1" applyFont="1" applyFill="1" applyBorder="1"/>
    <xf numFmtId="164" fontId="9" fillId="0" borderId="35" xfId="0" applyNumberFormat="1" applyFont="1" applyFill="1" applyBorder="1" applyAlignment="1">
      <alignment readingOrder="2"/>
    </xf>
    <xf numFmtId="164" fontId="7" fillId="7" borderId="79" xfId="0" applyNumberFormat="1" applyFont="1" applyFill="1" applyBorder="1"/>
    <xf numFmtId="164" fontId="7" fillId="0" borderId="80" xfId="0" applyNumberFormat="1" applyFont="1" applyBorder="1" applyAlignment="1"/>
    <xf numFmtId="3" fontId="7" fillId="0" borderId="10" xfId="0" applyNumberFormat="1" applyFont="1" applyBorder="1"/>
    <xf numFmtId="3" fontId="7" fillId="0" borderId="59" xfId="0" applyNumberFormat="1" applyFont="1" applyBorder="1"/>
    <xf numFmtId="164" fontId="7" fillId="0" borderId="36" xfId="0" applyNumberFormat="1" applyFont="1" applyBorder="1" applyAlignment="1"/>
    <xf numFmtId="164" fontId="4" fillId="6" borderId="52" xfId="0" applyNumberFormat="1" applyFont="1" applyFill="1" applyBorder="1"/>
    <xf numFmtId="3" fontId="4" fillId="6" borderId="24" xfId="0" applyNumberFormat="1" applyFont="1" applyFill="1" applyBorder="1"/>
    <xf numFmtId="3" fontId="4" fillId="6" borderId="32" xfId="0" applyNumberFormat="1" applyFont="1" applyFill="1" applyBorder="1"/>
    <xf numFmtId="164" fontId="14" fillId="6" borderId="81" xfId="0" applyNumberFormat="1" applyFont="1" applyFill="1" applyBorder="1" applyAlignment="1">
      <alignment horizontal="center" wrapText="1"/>
    </xf>
    <xf numFmtId="3" fontId="7" fillId="7" borderId="82" xfId="0" applyNumberFormat="1" applyFont="1" applyFill="1" applyBorder="1"/>
    <xf numFmtId="3" fontId="7" fillId="7" borderId="83" xfId="0" applyNumberFormat="1" applyFont="1" applyFill="1" applyBorder="1"/>
    <xf numFmtId="3" fontId="7" fillId="7" borderId="84" xfId="0" applyNumberFormat="1" applyFont="1" applyFill="1" applyBorder="1"/>
    <xf numFmtId="3" fontId="4" fillId="6" borderId="77" xfId="0" applyNumberFormat="1" applyFont="1" applyFill="1" applyBorder="1"/>
    <xf numFmtId="3" fontId="4" fillId="8" borderId="85" xfId="0" applyNumberFormat="1" applyFont="1" applyFill="1" applyBorder="1"/>
    <xf numFmtId="3" fontId="7" fillId="7" borderId="31" xfId="0" applyNumberFormat="1" applyFont="1" applyFill="1" applyBorder="1"/>
    <xf numFmtId="3" fontId="7" fillId="7" borderId="27" xfId="0" applyNumberFormat="1" applyFont="1" applyFill="1" applyBorder="1"/>
    <xf numFmtId="3" fontId="7" fillId="5" borderId="78" xfId="0" applyNumberFormat="1" applyFont="1" applyFill="1" applyBorder="1"/>
    <xf numFmtId="3" fontId="7" fillId="7" borderId="30" xfId="0" applyNumberFormat="1" applyFont="1" applyFill="1" applyBorder="1"/>
    <xf numFmtId="3" fontId="4" fillId="8" borderId="66" xfId="0" applyNumberFormat="1" applyFont="1" applyFill="1" applyBorder="1"/>
    <xf numFmtId="0" fontId="14" fillId="6" borderId="33" xfId="0" applyFont="1" applyFill="1" applyBorder="1" applyAlignment="1">
      <alignment horizontal="center"/>
    </xf>
    <xf numFmtId="0" fontId="7" fillId="7" borderId="22" xfId="0" applyFont="1" applyFill="1" applyBorder="1"/>
    <xf numFmtId="0" fontId="7" fillId="7" borderId="13" xfId="0" applyFont="1" applyFill="1" applyBorder="1"/>
    <xf numFmtId="3" fontId="7" fillId="7" borderId="13" xfId="0" applyNumberFormat="1" applyFont="1" applyFill="1" applyBorder="1"/>
    <xf numFmtId="3" fontId="7" fillId="7" borderId="20" xfId="0" applyNumberFormat="1" applyFont="1" applyFill="1" applyBorder="1"/>
    <xf numFmtId="3" fontId="7" fillId="7" borderId="10" xfId="0" applyNumberFormat="1" applyFont="1" applyFill="1" applyBorder="1"/>
    <xf numFmtId="3" fontId="7" fillId="7" borderId="16" xfId="0" applyNumberFormat="1" applyFont="1" applyFill="1" applyBorder="1"/>
    <xf numFmtId="3" fontId="7" fillId="7" borderId="18" xfId="0" applyNumberFormat="1" applyFont="1" applyFill="1" applyBorder="1"/>
    <xf numFmtId="3" fontId="7" fillId="7" borderId="22" xfId="0" applyNumberFormat="1" applyFont="1" applyFill="1" applyBorder="1"/>
    <xf numFmtId="3" fontId="4" fillId="8" borderId="24" xfId="0" applyNumberFormat="1" applyFont="1" applyFill="1" applyBorder="1"/>
    <xf numFmtId="3" fontId="4" fillId="0" borderId="71" xfId="0" applyNumberFormat="1" applyFont="1" applyFill="1" applyBorder="1"/>
    <xf numFmtId="3" fontId="7" fillId="5" borderId="28" xfId="0" applyNumberFormat="1" applyFont="1" applyFill="1" applyBorder="1"/>
    <xf numFmtId="3" fontId="7" fillId="5" borderId="29" xfId="0" applyNumberFormat="1" applyFont="1" applyFill="1" applyBorder="1"/>
    <xf numFmtId="0" fontId="7" fillId="5" borderId="31" xfId="0" applyFont="1" applyFill="1" applyBorder="1"/>
    <xf numFmtId="0" fontId="7" fillId="5" borderId="27" xfId="0" applyFont="1" applyFill="1" applyBorder="1"/>
    <xf numFmtId="0" fontId="14" fillId="6" borderId="56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center" wrapText="1"/>
    </xf>
    <xf numFmtId="164" fontId="14" fillId="6" borderId="57" xfId="0" applyNumberFormat="1" applyFont="1" applyFill="1" applyBorder="1" applyAlignment="1">
      <alignment horizontal="center" wrapText="1"/>
    </xf>
    <xf numFmtId="3" fontId="7" fillId="5" borderId="64" xfId="0" applyNumberFormat="1" applyFont="1" applyFill="1" applyBorder="1"/>
    <xf numFmtId="3" fontId="7" fillId="5" borderId="58" xfId="0" applyNumberFormat="1" applyFont="1" applyFill="1" applyBorder="1"/>
    <xf numFmtId="3" fontId="7" fillId="5" borderId="59" xfId="0" applyNumberFormat="1" applyFont="1" applyFill="1" applyBorder="1"/>
    <xf numFmtId="3" fontId="7" fillId="5" borderId="63" xfId="0" applyNumberFormat="1" applyFont="1" applyFill="1" applyBorder="1"/>
    <xf numFmtId="3" fontId="4" fillId="0" borderId="60" xfId="0" applyNumberFormat="1" applyFont="1" applyFill="1" applyBorder="1"/>
    <xf numFmtId="0" fontId="7" fillId="5" borderId="12" xfId="0" applyFont="1" applyFill="1" applyBorder="1"/>
    <xf numFmtId="3" fontId="7" fillId="5" borderId="0" xfId="0" applyNumberFormat="1" applyFont="1" applyFill="1" applyBorder="1"/>
    <xf numFmtId="3" fontId="7" fillId="5" borderId="86" xfId="0" applyNumberFormat="1" applyFont="1" applyFill="1" applyBorder="1"/>
    <xf numFmtId="0" fontId="1" fillId="5" borderId="0" xfId="0" applyFont="1" applyFill="1" applyBorder="1"/>
    <xf numFmtId="3" fontId="4" fillId="0" borderId="87" xfId="0" applyNumberFormat="1" applyFont="1" applyFill="1" applyBorder="1"/>
    <xf numFmtId="3" fontId="7" fillId="5" borderId="88" xfId="0" applyNumberFormat="1" applyFont="1" applyFill="1" applyBorder="1"/>
    <xf numFmtId="3" fontId="7" fillId="5" borderId="12" xfId="0" applyNumberFormat="1" applyFont="1" applyFill="1" applyBorder="1"/>
    <xf numFmtId="0" fontId="1" fillId="0" borderId="10" xfId="0" applyFont="1" applyBorder="1"/>
    <xf numFmtId="0" fontId="1" fillId="0" borderId="0" xfId="0" applyFont="1" applyBorder="1"/>
    <xf numFmtId="0" fontId="7" fillId="0" borderId="12" xfId="0" applyFont="1" applyFill="1" applyBorder="1"/>
    <xf numFmtId="0" fontId="7" fillId="0" borderId="14" xfId="0" applyFont="1" applyFill="1" applyBorder="1"/>
    <xf numFmtId="3" fontId="7" fillId="0" borderId="14" xfId="0" applyNumberFormat="1" applyFont="1" applyFill="1" applyBorder="1"/>
    <xf numFmtId="3" fontId="7" fillId="0" borderId="0" xfId="0" applyNumberFormat="1" applyFont="1" applyFill="1" applyBorder="1"/>
    <xf numFmtId="3" fontId="7" fillId="0" borderId="86" xfId="0" applyNumberFormat="1" applyFont="1" applyFill="1" applyBorder="1"/>
    <xf numFmtId="0" fontId="1" fillId="0" borderId="0" xfId="0" applyFont="1" applyFill="1" applyBorder="1"/>
    <xf numFmtId="3" fontId="7" fillId="0" borderId="88" xfId="0" applyNumberFormat="1" applyFont="1" applyFill="1" applyBorder="1"/>
    <xf numFmtId="3" fontId="7" fillId="0" borderId="89" xfId="0" applyNumberFormat="1" applyFont="1" applyFill="1" applyBorder="1"/>
    <xf numFmtId="3" fontId="1" fillId="0" borderId="0" xfId="0" applyNumberFormat="1" applyFont="1"/>
    <xf numFmtId="3" fontId="7" fillId="0" borderId="30" xfId="0" applyNumberFormat="1" applyFont="1" applyFill="1" applyBorder="1"/>
    <xf numFmtId="3" fontId="7" fillId="0" borderId="31" xfId="0" applyNumberFormat="1" applyFont="1" applyFill="1" applyBorder="1"/>
    <xf numFmtId="3" fontId="7" fillId="0" borderId="27" xfId="0" applyNumberFormat="1" applyFont="1" applyFill="1" applyBorder="1"/>
    <xf numFmtId="3" fontId="7" fillId="0" borderId="29" xfId="0" applyNumberFormat="1" applyFont="1" applyFill="1" applyBorder="1"/>
    <xf numFmtId="3" fontId="4" fillId="9" borderId="32" xfId="0" applyNumberFormat="1" applyFont="1" applyFill="1" applyBorder="1"/>
    <xf numFmtId="3" fontId="5" fillId="9" borderId="8" xfId="0" applyNumberFormat="1" applyFont="1" applyFill="1" applyBorder="1"/>
    <xf numFmtId="0" fontId="14" fillId="6" borderId="53" xfId="0" applyFont="1" applyFill="1" applyBorder="1" applyAlignment="1">
      <alignment horizontal="center"/>
    </xf>
    <xf numFmtId="3" fontId="4" fillId="6" borderId="72" xfId="0" applyNumberFormat="1" applyFont="1" applyFill="1" applyBorder="1"/>
    <xf numFmtId="3" fontId="14" fillId="6" borderId="72" xfId="0" applyNumberFormat="1" applyFont="1" applyFill="1" applyBorder="1"/>
    <xf numFmtId="3" fontId="14" fillId="6" borderId="44" xfId="0" applyNumberFormat="1" applyFont="1" applyFill="1" applyBorder="1"/>
    <xf numFmtId="3" fontId="4" fillId="6" borderId="44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164" fontId="14" fillId="6" borderId="48" xfId="0" applyNumberFormat="1" applyFont="1" applyFill="1" applyBorder="1" applyAlignment="1">
      <alignment horizontal="center"/>
    </xf>
    <xf numFmtId="164" fontId="14" fillId="6" borderId="49" xfId="0" applyNumberFormat="1" applyFont="1" applyFill="1" applyBorder="1" applyAlignment="1">
      <alignment horizontal="center"/>
    </xf>
    <xf numFmtId="164" fontId="14" fillId="6" borderId="50" xfId="0" applyNumberFormat="1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6" borderId="48" xfId="0" applyNumberFormat="1" applyFont="1" applyFill="1" applyBorder="1" applyAlignment="1">
      <alignment horizontal="center"/>
    </xf>
    <xf numFmtId="164" fontId="4" fillId="6" borderId="49" xfId="0" applyNumberFormat="1" applyFont="1" applyFill="1" applyBorder="1" applyAlignment="1">
      <alignment horizontal="center"/>
    </xf>
    <xf numFmtId="164" fontId="4" fillId="6" borderId="5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6" fillId="5" borderId="14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933E-2"/>
          <c:y val="0.11701105963337695"/>
          <c:w val="0.81666666666666654"/>
          <c:h val="0.7234698301234802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Chart!$A$10:$A$16</c:f>
              <c:strCache>
                <c:ptCount val="7"/>
                <c:pt idx="0">
                  <c:v>Manor</c:v>
                </c:pt>
                <c:pt idx="1">
                  <c:v>Approved</c:v>
                </c:pt>
                <c:pt idx="2">
                  <c:v>Strategic</c:v>
                </c:pt>
                <c:pt idx="3">
                  <c:v>Op Estate</c:v>
                </c:pt>
                <c:pt idx="4">
                  <c:v>Medical</c:v>
                </c:pt>
                <c:pt idx="5">
                  <c:v>IT</c:v>
                </c:pt>
                <c:pt idx="6">
                  <c:v>Other</c:v>
                </c:pt>
              </c:strCache>
            </c:strRef>
          </c:cat>
          <c:val>
            <c:numRef>
              <c:f>Chart!$B$10:$B$16</c:f>
              <c:numCache>
                <c:formatCode>General</c:formatCode>
                <c:ptCount val="7"/>
                <c:pt idx="0">
                  <c:v>17.3</c:v>
                </c:pt>
                <c:pt idx="1">
                  <c:v>3.5</c:v>
                </c:pt>
                <c:pt idx="2">
                  <c:v>2.8</c:v>
                </c:pt>
                <c:pt idx="3">
                  <c:v>2.5</c:v>
                </c:pt>
                <c:pt idx="4">
                  <c:v>0.8</c:v>
                </c:pt>
                <c:pt idx="5">
                  <c:v>2</c:v>
                </c:pt>
                <c:pt idx="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4.7222222222222332E-2"/>
          <c:y val="0.84483867546860014"/>
          <c:w val="0.9"/>
          <c:h val="6.463956559626928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85726</xdr:rowOff>
    </xdr:from>
    <xdr:to>
      <xdr:col>13</xdr:col>
      <xdr:colOff>171450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0.25417</cdr:x>
      <cdr:y>0</cdr:y>
    </cdr:from>
    <cdr:to>
      <cdr:x>0.8</cdr:x>
      <cdr:y>0.14506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2051" y="0"/>
          <a:ext cx="2495550" cy="523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 baseline="0"/>
            <a:t>FY14 Plan (£29.5m)</a:t>
          </a:r>
          <a:endParaRPr lang="en-GB" sz="18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45"/>
  <sheetViews>
    <sheetView tabSelected="1" zoomScaleNormal="100" zoomScaleSheetLayoutView="80" workbookViewId="0">
      <pane xSplit="4" ySplit="3" topLeftCell="T4" activePane="bottomRight" state="frozen"/>
      <selection pane="topRight" activeCell="G1" sqref="G1"/>
      <selection pane="bottomLeft" activeCell="A4" sqref="A4"/>
      <selection pane="bottomRight" activeCell="AG9" sqref="AG9"/>
    </sheetView>
  </sheetViews>
  <sheetFormatPr defaultRowHeight="14.25" outlineLevelRow="1" x14ac:dyDescent="0.2"/>
  <cols>
    <col min="1" max="1" width="0" style="5" hidden="1" customWidth="1"/>
    <col min="2" max="2" width="9.85546875" style="6" hidden="1" customWidth="1"/>
    <col min="3" max="3" width="45" style="6" customWidth="1"/>
    <col min="4" max="4" width="1.85546875" style="6" customWidth="1"/>
    <col min="5" max="5" width="12.5703125" style="6" hidden="1" customWidth="1"/>
    <col min="6" max="6" width="13" style="6" hidden="1" customWidth="1"/>
    <col min="7" max="7" width="12.7109375" style="1" hidden="1" customWidth="1"/>
    <col min="8" max="9" width="11.42578125" style="6" customWidth="1"/>
    <col min="10" max="10" width="11.140625" style="6" customWidth="1"/>
    <col min="11" max="16" width="11.5703125" style="6" customWidth="1"/>
    <col min="17" max="20" width="11" style="5" customWidth="1"/>
    <col min="21" max="23" width="11.140625" style="5" customWidth="1"/>
    <col min="24" max="24" width="10.5703125" style="5" customWidth="1"/>
    <col min="25" max="25" width="10" style="5" customWidth="1"/>
    <col min="26" max="26" width="12" style="5" customWidth="1"/>
    <col min="27" max="27" width="7" style="5" customWidth="1"/>
    <col min="28" max="28" width="11" style="5" customWidth="1"/>
    <col min="29" max="31" width="9.140625" style="5"/>
    <col min="32" max="32" width="0.28515625" style="5" customWidth="1"/>
    <col min="33" max="261" width="9.140625" style="5"/>
    <col min="262" max="262" width="9.85546875" style="5" customWidth="1"/>
    <col min="263" max="263" width="45" style="5" customWidth="1"/>
    <col min="264" max="264" width="1.85546875" style="5" customWidth="1"/>
    <col min="265" max="265" width="11.7109375" style="5" customWidth="1"/>
    <col min="266" max="267" width="11.85546875" style="5" customWidth="1"/>
    <col min="268" max="268" width="1.85546875" style="5" customWidth="1"/>
    <col min="269" max="269" width="11.140625" style="5" bestFit="1" customWidth="1"/>
    <col min="270" max="270" width="11.140625" style="5" customWidth="1"/>
    <col min="271" max="271" width="11.28515625" style="5" customWidth="1"/>
    <col min="272" max="272" width="2.42578125" style="5" customWidth="1"/>
    <col min="273" max="273" width="12.7109375" style="5" customWidth="1"/>
    <col min="274" max="274" width="1.85546875" style="5" customWidth="1"/>
    <col min="275" max="275" width="14.85546875" style="5" customWidth="1"/>
    <col min="276" max="517" width="9.140625" style="5"/>
    <col min="518" max="518" width="9.85546875" style="5" customWidth="1"/>
    <col min="519" max="519" width="45" style="5" customWidth="1"/>
    <col min="520" max="520" width="1.85546875" style="5" customWidth="1"/>
    <col min="521" max="521" width="11.7109375" style="5" customWidth="1"/>
    <col min="522" max="523" width="11.85546875" style="5" customWidth="1"/>
    <col min="524" max="524" width="1.85546875" style="5" customWidth="1"/>
    <col min="525" max="525" width="11.140625" style="5" bestFit="1" customWidth="1"/>
    <col min="526" max="526" width="11.140625" style="5" customWidth="1"/>
    <col min="527" max="527" width="11.28515625" style="5" customWidth="1"/>
    <col min="528" max="528" width="2.42578125" style="5" customWidth="1"/>
    <col min="529" max="529" width="12.7109375" style="5" customWidth="1"/>
    <col min="530" max="530" width="1.85546875" style="5" customWidth="1"/>
    <col min="531" max="531" width="14.85546875" style="5" customWidth="1"/>
    <col min="532" max="773" width="9.140625" style="5"/>
    <col min="774" max="774" width="9.85546875" style="5" customWidth="1"/>
    <col min="775" max="775" width="45" style="5" customWidth="1"/>
    <col min="776" max="776" width="1.85546875" style="5" customWidth="1"/>
    <col min="777" max="777" width="11.7109375" style="5" customWidth="1"/>
    <col min="778" max="779" width="11.85546875" style="5" customWidth="1"/>
    <col min="780" max="780" width="1.85546875" style="5" customWidth="1"/>
    <col min="781" max="781" width="11.140625" style="5" bestFit="1" customWidth="1"/>
    <col min="782" max="782" width="11.140625" style="5" customWidth="1"/>
    <col min="783" max="783" width="11.28515625" style="5" customWidth="1"/>
    <col min="784" max="784" width="2.42578125" style="5" customWidth="1"/>
    <col min="785" max="785" width="12.7109375" style="5" customWidth="1"/>
    <col min="786" max="786" width="1.85546875" style="5" customWidth="1"/>
    <col min="787" max="787" width="14.85546875" style="5" customWidth="1"/>
    <col min="788" max="1029" width="9.140625" style="5"/>
    <col min="1030" max="1030" width="9.85546875" style="5" customWidth="1"/>
    <col min="1031" max="1031" width="45" style="5" customWidth="1"/>
    <col min="1032" max="1032" width="1.85546875" style="5" customWidth="1"/>
    <col min="1033" max="1033" width="11.7109375" style="5" customWidth="1"/>
    <col min="1034" max="1035" width="11.85546875" style="5" customWidth="1"/>
    <col min="1036" max="1036" width="1.85546875" style="5" customWidth="1"/>
    <col min="1037" max="1037" width="11.140625" style="5" bestFit="1" customWidth="1"/>
    <col min="1038" max="1038" width="11.140625" style="5" customWidth="1"/>
    <col min="1039" max="1039" width="11.28515625" style="5" customWidth="1"/>
    <col min="1040" max="1040" width="2.42578125" style="5" customWidth="1"/>
    <col min="1041" max="1041" width="12.7109375" style="5" customWidth="1"/>
    <col min="1042" max="1042" width="1.85546875" style="5" customWidth="1"/>
    <col min="1043" max="1043" width="14.85546875" style="5" customWidth="1"/>
    <col min="1044" max="1285" width="9.140625" style="5"/>
    <col min="1286" max="1286" width="9.85546875" style="5" customWidth="1"/>
    <col min="1287" max="1287" width="45" style="5" customWidth="1"/>
    <col min="1288" max="1288" width="1.85546875" style="5" customWidth="1"/>
    <col min="1289" max="1289" width="11.7109375" style="5" customWidth="1"/>
    <col min="1290" max="1291" width="11.85546875" style="5" customWidth="1"/>
    <col min="1292" max="1292" width="1.85546875" style="5" customWidth="1"/>
    <col min="1293" max="1293" width="11.140625" style="5" bestFit="1" customWidth="1"/>
    <col min="1294" max="1294" width="11.140625" style="5" customWidth="1"/>
    <col min="1295" max="1295" width="11.28515625" style="5" customWidth="1"/>
    <col min="1296" max="1296" width="2.42578125" style="5" customWidth="1"/>
    <col min="1297" max="1297" width="12.7109375" style="5" customWidth="1"/>
    <col min="1298" max="1298" width="1.85546875" style="5" customWidth="1"/>
    <col min="1299" max="1299" width="14.85546875" style="5" customWidth="1"/>
    <col min="1300" max="1541" width="9.140625" style="5"/>
    <col min="1542" max="1542" width="9.85546875" style="5" customWidth="1"/>
    <col min="1543" max="1543" width="45" style="5" customWidth="1"/>
    <col min="1544" max="1544" width="1.85546875" style="5" customWidth="1"/>
    <col min="1545" max="1545" width="11.7109375" style="5" customWidth="1"/>
    <col min="1546" max="1547" width="11.85546875" style="5" customWidth="1"/>
    <col min="1548" max="1548" width="1.85546875" style="5" customWidth="1"/>
    <col min="1549" max="1549" width="11.140625" style="5" bestFit="1" customWidth="1"/>
    <col min="1550" max="1550" width="11.140625" style="5" customWidth="1"/>
    <col min="1551" max="1551" width="11.28515625" style="5" customWidth="1"/>
    <col min="1552" max="1552" width="2.42578125" style="5" customWidth="1"/>
    <col min="1553" max="1553" width="12.7109375" style="5" customWidth="1"/>
    <col min="1554" max="1554" width="1.85546875" style="5" customWidth="1"/>
    <col min="1555" max="1555" width="14.85546875" style="5" customWidth="1"/>
    <col min="1556" max="1797" width="9.140625" style="5"/>
    <col min="1798" max="1798" width="9.85546875" style="5" customWidth="1"/>
    <col min="1799" max="1799" width="45" style="5" customWidth="1"/>
    <col min="1800" max="1800" width="1.85546875" style="5" customWidth="1"/>
    <col min="1801" max="1801" width="11.7109375" style="5" customWidth="1"/>
    <col min="1802" max="1803" width="11.85546875" style="5" customWidth="1"/>
    <col min="1804" max="1804" width="1.85546875" style="5" customWidth="1"/>
    <col min="1805" max="1805" width="11.140625" style="5" bestFit="1" customWidth="1"/>
    <col min="1806" max="1806" width="11.140625" style="5" customWidth="1"/>
    <col min="1807" max="1807" width="11.28515625" style="5" customWidth="1"/>
    <col min="1808" max="1808" width="2.42578125" style="5" customWidth="1"/>
    <col min="1809" max="1809" width="12.7109375" style="5" customWidth="1"/>
    <col min="1810" max="1810" width="1.85546875" style="5" customWidth="1"/>
    <col min="1811" max="1811" width="14.85546875" style="5" customWidth="1"/>
    <col min="1812" max="2053" width="9.140625" style="5"/>
    <col min="2054" max="2054" width="9.85546875" style="5" customWidth="1"/>
    <col min="2055" max="2055" width="45" style="5" customWidth="1"/>
    <col min="2056" max="2056" width="1.85546875" style="5" customWidth="1"/>
    <col min="2057" max="2057" width="11.7109375" style="5" customWidth="1"/>
    <col min="2058" max="2059" width="11.85546875" style="5" customWidth="1"/>
    <col min="2060" max="2060" width="1.85546875" style="5" customWidth="1"/>
    <col min="2061" max="2061" width="11.140625" style="5" bestFit="1" customWidth="1"/>
    <col min="2062" max="2062" width="11.140625" style="5" customWidth="1"/>
    <col min="2063" max="2063" width="11.28515625" style="5" customWidth="1"/>
    <col min="2064" max="2064" width="2.42578125" style="5" customWidth="1"/>
    <col min="2065" max="2065" width="12.7109375" style="5" customWidth="1"/>
    <col min="2066" max="2066" width="1.85546875" style="5" customWidth="1"/>
    <col min="2067" max="2067" width="14.85546875" style="5" customWidth="1"/>
    <col min="2068" max="2309" width="9.140625" style="5"/>
    <col min="2310" max="2310" width="9.85546875" style="5" customWidth="1"/>
    <col min="2311" max="2311" width="45" style="5" customWidth="1"/>
    <col min="2312" max="2312" width="1.85546875" style="5" customWidth="1"/>
    <col min="2313" max="2313" width="11.7109375" style="5" customWidth="1"/>
    <col min="2314" max="2315" width="11.85546875" style="5" customWidth="1"/>
    <col min="2316" max="2316" width="1.85546875" style="5" customWidth="1"/>
    <col min="2317" max="2317" width="11.140625" style="5" bestFit="1" customWidth="1"/>
    <col min="2318" max="2318" width="11.140625" style="5" customWidth="1"/>
    <col min="2319" max="2319" width="11.28515625" style="5" customWidth="1"/>
    <col min="2320" max="2320" width="2.42578125" style="5" customWidth="1"/>
    <col min="2321" max="2321" width="12.7109375" style="5" customWidth="1"/>
    <col min="2322" max="2322" width="1.85546875" style="5" customWidth="1"/>
    <col min="2323" max="2323" width="14.85546875" style="5" customWidth="1"/>
    <col min="2324" max="2565" width="9.140625" style="5"/>
    <col min="2566" max="2566" width="9.85546875" style="5" customWidth="1"/>
    <col min="2567" max="2567" width="45" style="5" customWidth="1"/>
    <col min="2568" max="2568" width="1.85546875" style="5" customWidth="1"/>
    <col min="2569" max="2569" width="11.7109375" style="5" customWidth="1"/>
    <col min="2570" max="2571" width="11.85546875" style="5" customWidth="1"/>
    <col min="2572" max="2572" width="1.85546875" style="5" customWidth="1"/>
    <col min="2573" max="2573" width="11.140625" style="5" bestFit="1" customWidth="1"/>
    <col min="2574" max="2574" width="11.140625" style="5" customWidth="1"/>
    <col min="2575" max="2575" width="11.28515625" style="5" customWidth="1"/>
    <col min="2576" max="2576" width="2.42578125" style="5" customWidth="1"/>
    <col min="2577" max="2577" width="12.7109375" style="5" customWidth="1"/>
    <col min="2578" max="2578" width="1.85546875" style="5" customWidth="1"/>
    <col min="2579" max="2579" width="14.85546875" style="5" customWidth="1"/>
    <col min="2580" max="2821" width="9.140625" style="5"/>
    <col min="2822" max="2822" width="9.85546875" style="5" customWidth="1"/>
    <col min="2823" max="2823" width="45" style="5" customWidth="1"/>
    <col min="2824" max="2824" width="1.85546875" style="5" customWidth="1"/>
    <col min="2825" max="2825" width="11.7109375" style="5" customWidth="1"/>
    <col min="2826" max="2827" width="11.85546875" style="5" customWidth="1"/>
    <col min="2828" max="2828" width="1.85546875" style="5" customWidth="1"/>
    <col min="2829" max="2829" width="11.140625" style="5" bestFit="1" customWidth="1"/>
    <col min="2830" max="2830" width="11.140625" style="5" customWidth="1"/>
    <col min="2831" max="2831" width="11.28515625" style="5" customWidth="1"/>
    <col min="2832" max="2832" width="2.42578125" style="5" customWidth="1"/>
    <col min="2833" max="2833" width="12.7109375" style="5" customWidth="1"/>
    <col min="2834" max="2834" width="1.85546875" style="5" customWidth="1"/>
    <col min="2835" max="2835" width="14.85546875" style="5" customWidth="1"/>
    <col min="2836" max="3077" width="9.140625" style="5"/>
    <col min="3078" max="3078" width="9.85546875" style="5" customWidth="1"/>
    <col min="3079" max="3079" width="45" style="5" customWidth="1"/>
    <col min="3080" max="3080" width="1.85546875" style="5" customWidth="1"/>
    <col min="3081" max="3081" width="11.7109375" style="5" customWidth="1"/>
    <col min="3082" max="3083" width="11.85546875" style="5" customWidth="1"/>
    <col min="3084" max="3084" width="1.85546875" style="5" customWidth="1"/>
    <col min="3085" max="3085" width="11.140625" style="5" bestFit="1" customWidth="1"/>
    <col min="3086" max="3086" width="11.140625" style="5" customWidth="1"/>
    <col min="3087" max="3087" width="11.28515625" style="5" customWidth="1"/>
    <col min="3088" max="3088" width="2.42578125" style="5" customWidth="1"/>
    <col min="3089" max="3089" width="12.7109375" style="5" customWidth="1"/>
    <col min="3090" max="3090" width="1.85546875" style="5" customWidth="1"/>
    <col min="3091" max="3091" width="14.85546875" style="5" customWidth="1"/>
    <col min="3092" max="3333" width="9.140625" style="5"/>
    <col min="3334" max="3334" width="9.85546875" style="5" customWidth="1"/>
    <col min="3335" max="3335" width="45" style="5" customWidth="1"/>
    <col min="3336" max="3336" width="1.85546875" style="5" customWidth="1"/>
    <col min="3337" max="3337" width="11.7109375" style="5" customWidth="1"/>
    <col min="3338" max="3339" width="11.85546875" style="5" customWidth="1"/>
    <col min="3340" max="3340" width="1.85546875" style="5" customWidth="1"/>
    <col min="3341" max="3341" width="11.140625" style="5" bestFit="1" customWidth="1"/>
    <col min="3342" max="3342" width="11.140625" style="5" customWidth="1"/>
    <col min="3343" max="3343" width="11.28515625" style="5" customWidth="1"/>
    <col min="3344" max="3344" width="2.42578125" style="5" customWidth="1"/>
    <col min="3345" max="3345" width="12.7109375" style="5" customWidth="1"/>
    <col min="3346" max="3346" width="1.85546875" style="5" customWidth="1"/>
    <col min="3347" max="3347" width="14.85546875" style="5" customWidth="1"/>
    <col min="3348" max="3589" width="9.140625" style="5"/>
    <col min="3590" max="3590" width="9.85546875" style="5" customWidth="1"/>
    <col min="3591" max="3591" width="45" style="5" customWidth="1"/>
    <col min="3592" max="3592" width="1.85546875" style="5" customWidth="1"/>
    <col min="3593" max="3593" width="11.7109375" style="5" customWidth="1"/>
    <col min="3594" max="3595" width="11.85546875" style="5" customWidth="1"/>
    <col min="3596" max="3596" width="1.85546875" style="5" customWidth="1"/>
    <col min="3597" max="3597" width="11.140625" style="5" bestFit="1" customWidth="1"/>
    <col min="3598" max="3598" width="11.140625" style="5" customWidth="1"/>
    <col min="3599" max="3599" width="11.28515625" style="5" customWidth="1"/>
    <col min="3600" max="3600" width="2.42578125" style="5" customWidth="1"/>
    <col min="3601" max="3601" width="12.7109375" style="5" customWidth="1"/>
    <col min="3602" max="3602" width="1.85546875" style="5" customWidth="1"/>
    <col min="3603" max="3603" width="14.85546875" style="5" customWidth="1"/>
    <col min="3604" max="3845" width="9.140625" style="5"/>
    <col min="3846" max="3846" width="9.85546875" style="5" customWidth="1"/>
    <col min="3847" max="3847" width="45" style="5" customWidth="1"/>
    <col min="3848" max="3848" width="1.85546875" style="5" customWidth="1"/>
    <col min="3849" max="3849" width="11.7109375" style="5" customWidth="1"/>
    <col min="3850" max="3851" width="11.85546875" style="5" customWidth="1"/>
    <col min="3852" max="3852" width="1.85546875" style="5" customWidth="1"/>
    <col min="3853" max="3853" width="11.140625" style="5" bestFit="1" customWidth="1"/>
    <col min="3854" max="3854" width="11.140625" style="5" customWidth="1"/>
    <col min="3855" max="3855" width="11.28515625" style="5" customWidth="1"/>
    <col min="3856" max="3856" width="2.42578125" style="5" customWidth="1"/>
    <col min="3857" max="3857" width="12.7109375" style="5" customWidth="1"/>
    <col min="3858" max="3858" width="1.85546875" style="5" customWidth="1"/>
    <col min="3859" max="3859" width="14.85546875" style="5" customWidth="1"/>
    <col min="3860" max="4101" width="9.140625" style="5"/>
    <col min="4102" max="4102" width="9.85546875" style="5" customWidth="1"/>
    <col min="4103" max="4103" width="45" style="5" customWidth="1"/>
    <col min="4104" max="4104" width="1.85546875" style="5" customWidth="1"/>
    <col min="4105" max="4105" width="11.7109375" style="5" customWidth="1"/>
    <col min="4106" max="4107" width="11.85546875" style="5" customWidth="1"/>
    <col min="4108" max="4108" width="1.85546875" style="5" customWidth="1"/>
    <col min="4109" max="4109" width="11.140625" style="5" bestFit="1" customWidth="1"/>
    <col min="4110" max="4110" width="11.140625" style="5" customWidth="1"/>
    <col min="4111" max="4111" width="11.28515625" style="5" customWidth="1"/>
    <col min="4112" max="4112" width="2.42578125" style="5" customWidth="1"/>
    <col min="4113" max="4113" width="12.7109375" style="5" customWidth="1"/>
    <col min="4114" max="4114" width="1.85546875" style="5" customWidth="1"/>
    <col min="4115" max="4115" width="14.85546875" style="5" customWidth="1"/>
    <col min="4116" max="4357" width="9.140625" style="5"/>
    <col min="4358" max="4358" width="9.85546875" style="5" customWidth="1"/>
    <col min="4359" max="4359" width="45" style="5" customWidth="1"/>
    <col min="4360" max="4360" width="1.85546875" style="5" customWidth="1"/>
    <col min="4361" max="4361" width="11.7109375" style="5" customWidth="1"/>
    <col min="4362" max="4363" width="11.85546875" style="5" customWidth="1"/>
    <col min="4364" max="4364" width="1.85546875" style="5" customWidth="1"/>
    <col min="4365" max="4365" width="11.140625" style="5" bestFit="1" customWidth="1"/>
    <col min="4366" max="4366" width="11.140625" style="5" customWidth="1"/>
    <col min="4367" max="4367" width="11.28515625" style="5" customWidth="1"/>
    <col min="4368" max="4368" width="2.42578125" style="5" customWidth="1"/>
    <col min="4369" max="4369" width="12.7109375" style="5" customWidth="1"/>
    <col min="4370" max="4370" width="1.85546875" style="5" customWidth="1"/>
    <col min="4371" max="4371" width="14.85546875" style="5" customWidth="1"/>
    <col min="4372" max="4613" width="9.140625" style="5"/>
    <col min="4614" max="4614" width="9.85546875" style="5" customWidth="1"/>
    <col min="4615" max="4615" width="45" style="5" customWidth="1"/>
    <col min="4616" max="4616" width="1.85546875" style="5" customWidth="1"/>
    <col min="4617" max="4617" width="11.7109375" style="5" customWidth="1"/>
    <col min="4618" max="4619" width="11.85546875" style="5" customWidth="1"/>
    <col min="4620" max="4620" width="1.85546875" style="5" customWidth="1"/>
    <col min="4621" max="4621" width="11.140625" style="5" bestFit="1" customWidth="1"/>
    <col min="4622" max="4622" width="11.140625" style="5" customWidth="1"/>
    <col min="4623" max="4623" width="11.28515625" style="5" customWidth="1"/>
    <col min="4624" max="4624" width="2.42578125" style="5" customWidth="1"/>
    <col min="4625" max="4625" width="12.7109375" style="5" customWidth="1"/>
    <col min="4626" max="4626" width="1.85546875" style="5" customWidth="1"/>
    <col min="4627" max="4627" width="14.85546875" style="5" customWidth="1"/>
    <col min="4628" max="4869" width="9.140625" style="5"/>
    <col min="4870" max="4870" width="9.85546875" style="5" customWidth="1"/>
    <col min="4871" max="4871" width="45" style="5" customWidth="1"/>
    <col min="4872" max="4872" width="1.85546875" style="5" customWidth="1"/>
    <col min="4873" max="4873" width="11.7109375" style="5" customWidth="1"/>
    <col min="4874" max="4875" width="11.85546875" style="5" customWidth="1"/>
    <col min="4876" max="4876" width="1.85546875" style="5" customWidth="1"/>
    <col min="4877" max="4877" width="11.140625" style="5" bestFit="1" customWidth="1"/>
    <col min="4878" max="4878" width="11.140625" style="5" customWidth="1"/>
    <col min="4879" max="4879" width="11.28515625" style="5" customWidth="1"/>
    <col min="4880" max="4880" width="2.42578125" style="5" customWidth="1"/>
    <col min="4881" max="4881" width="12.7109375" style="5" customWidth="1"/>
    <col min="4882" max="4882" width="1.85546875" style="5" customWidth="1"/>
    <col min="4883" max="4883" width="14.85546875" style="5" customWidth="1"/>
    <col min="4884" max="5125" width="9.140625" style="5"/>
    <col min="5126" max="5126" width="9.85546875" style="5" customWidth="1"/>
    <col min="5127" max="5127" width="45" style="5" customWidth="1"/>
    <col min="5128" max="5128" width="1.85546875" style="5" customWidth="1"/>
    <col min="5129" max="5129" width="11.7109375" style="5" customWidth="1"/>
    <col min="5130" max="5131" width="11.85546875" style="5" customWidth="1"/>
    <col min="5132" max="5132" width="1.85546875" style="5" customWidth="1"/>
    <col min="5133" max="5133" width="11.140625" style="5" bestFit="1" customWidth="1"/>
    <col min="5134" max="5134" width="11.140625" style="5" customWidth="1"/>
    <col min="5135" max="5135" width="11.28515625" style="5" customWidth="1"/>
    <col min="5136" max="5136" width="2.42578125" style="5" customWidth="1"/>
    <col min="5137" max="5137" width="12.7109375" style="5" customWidth="1"/>
    <col min="5138" max="5138" width="1.85546875" style="5" customWidth="1"/>
    <col min="5139" max="5139" width="14.85546875" style="5" customWidth="1"/>
    <col min="5140" max="5381" width="9.140625" style="5"/>
    <col min="5382" max="5382" width="9.85546875" style="5" customWidth="1"/>
    <col min="5383" max="5383" width="45" style="5" customWidth="1"/>
    <col min="5384" max="5384" width="1.85546875" style="5" customWidth="1"/>
    <col min="5385" max="5385" width="11.7109375" style="5" customWidth="1"/>
    <col min="5386" max="5387" width="11.85546875" style="5" customWidth="1"/>
    <col min="5388" max="5388" width="1.85546875" style="5" customWidth="1"/>
    <col min="5389" max="5389" width="11.140625" style="5" bestFit="1" customWidth="1"/>
    <col min="5390" max="5390" width="11.140625" style="5" customWidth="1"/>
    <col min="5391" max="5391" width="11.28515625" style="5" customWidth="1"/>
    <col min="5392" max="5392" width="2.42578125" style="5" customWidth="1"/>
    <col min="5393" max="5393" width="12.7109375" style="5" customWidth="1"/>
    <col min="5394" max="5394" width="1.85546875" style="5" customWidth="1"/>
    <col min="5395" max="5395" width="14.85546875" style="5" customWidth="1"/>
    <col min="5396" max="5637" width="9.140625" style="5"/>
    <col min="5638" max="5638" width="9.85546875" style="5" customWidth="1"/>
    <col min="5639" max="5639" width="45" style="5" customWidth="1"/>
    <col min="5640" max="5640" width="1.85546875" style="5" customWidth="1"/>
    <col min="5641" max="5641" width="11.7109375" style="5" customWidth="1"/>
    <col min="5642" max="5643" width="11.85546875" style="5" customWidth="1"/>
    <col min="5644" max="5644" width="1.85546875" style="5" customWidth="1"/>
    <col min="5645" max="5645" width="11.140625" style="5" bestFit="1" customWidth="1"/>
    <col min="5646" max="5646" width="11.140625" style="5" customWidth="1"/>
    <col min="5647" max="5647" width="11.28515625" style="5" customWidth="1"/>
    <col min="5648" max="5648" width="2.42578125" style="5" customWidth="1"/>
    <col min="5649" max="5649" width="12.7109375" style="5" customWidth="1"/>
    <col min="5650" max="5650" width="1.85546875" style="5" customWidth="1"/>
    <col min="5651" max="5651" width="14.85546875" style="5" customWidth="1"/>
    <col min="5652" max="5893" width="9.140625" style="5"/>
    <col min="5894" max="5894" width="9.85546875" style="5" customWidth="1"/>
    <col min="5895" max="5895" width="45" style="5" customWidth="1"/>
    <col min="5896" max="5896" width="1.85546875" style="5" customWidth="1"/>
    <col min="5897" max="5897" width="11.7109375" style="5" customWidth="1"/>
    <col min="5898" max="5899" width="11.85546875" style="5" customWidth="1"/>
    <col min="5900" max="5900" width="1.85546875" style="5" customWidth="1"/>
    <col min="5901" max="5901" width="11.140625" style="5" bestFit="1" customWidth="1"/>
    <col min="5902" max="5902" width="11.140625" style="5" customWidth="1"/>
    <col min="5903" max="5903" width="11.28515625" style="5" customWidth="1"/>
    <col min="5904" max="5904" width="2.42578125" style="5" customWidth="1"/>
    <col min="5905" max="5905" width="12.7109375" style="5" customWidth="1"/>
    <col min="5906" max="5906" width="1.85546875" style="5" customWidth="1"/>
    <col min="5907" max="5907" width="14.85546875" style="5" customWidth="1"/>
    <col min="5908" max="6149" width="9.140625" style="5"/>
    <col min="6150" max="6150" width="9.85546875" style="5" customWidth="1"/>
    <col min="6151" max="6151" width="45" style="5" customWidth="1"/>
    <col min="6152" max="6152" width="1.85546875" style="5" customWidth="1"/>
    <col min="6153" max="6153" width="11.7109375" style="5" customWidth="1"/>
    <col min="6154" max="6155" width="11.85546875" style="5" customWidth="1"/>
    <col min="6156" max="6156" width="1.85546875" style="5" customWidth="1"/>
    <col min="6157" max="6157" width="11.140625" style="5" bestFit="1" customWidth="1"/>
    <col min="6158" max="6158" width="11.140625" style="5" customWidth="1"/>
    <col min="6159" max="6159" width="11.28515625" style="5" customWidth="1"/>
    <col min="6160" max="6160" width="2.42578125" style="5" customWidth="1"/>
    <col min="6161" max="6161" width="12.7109375" style="5" customWidth="1"/>
    <col min="6162" max="6162" width="1.85546875" style="5" customWidth="1"/>
    <col min="6163" max="6163" width="14.85546875" style="5" customWidth="1"/>
    <col min="6164" max="6405" width="9.140625" style="5"/>
    <col min="6406" max="6406" width="9.85546875" style="5" customWidth="1"/>
    <col min="6407" max="6407" width="45" style="5" customWidth="1"/>
    <col min="6408" max="6408" width="1.85546875" style="5" customWidth="1"/>
    <col min="6409" max="6409" width="11.7109375" style="5" customWidth="1"/>
    <col min="6410" max="6411" width="11.85546875" style="5" customWidth="1"/>
    <col min="6412" max="6412" width="1.85546875" style="5" customWidth="1"/>
    <col min="6413" max="6413" width="11.140625" style="5" bestFit="1" customWidth="1"/>
    <col min="6414" max="6414" width="11.140625" style="5" customWidth="1"/>
    <col min="6415" max="6415" width="11.28515625" style="5" customWidth="1"/>
    <col min="6416" max="6416" width="2.42578125" style="5" customWidth="1"/>
    <col min="6417" max="6417" width="12.7109375" style="5" customWidth="1"/>
    <col min="6418" max="6418" width="1.85546875" style="5" customWidth="1"/>
    <col min="6419" max="6419" width="14.85546875" style="5" customWidth="1"/>
    <col min="6420" max="6661" width="9.140625" style="5"/>
    <col min="6662" max="6662" width="9.85546875" style="5" customWidth="1"/>
    <col min="6663" max="6663" width="45" style="5" customWidth="1"/>
    <col min="6664" max="6664" width="1.85546875" style="5" customWidth="1"/>
    <col min="6665" max="6665" width="11.7109375" style="5" customWidth="1"/>
    <col min="6666" max="6667" width="11.85546875" style="5" customWidth="1"/>
    <col min="6668" max="6668" width="1.85546875" style="5" customWidth="1"/>
    <col min="6669" max="6669" width="11.140625" style="5" bestFit="1" customWidth="1"/>
    <col min="6670" max="6670" width="11.140625" style="5" customWidth="1"/>
    <col min="6671" max="6671" width="11.28515625" style="5" customWidth="1"/>
    <col min="6672" max="6672" width="2.42578125" style="5" customWidth="1"/>
    <col min="6673" max="6673" width="12.7109375" style="5" customWidth="1"/>
    <col min="6674" max="6674" width="1.85546875" style="5" customWidth="1"/>
    <col min="6675" max="6675" width="14.85546875" style="5" customWidth="1"/>
    <col min="6676" max="6917" width="9.140625" style="5"/>
    <col min="6918" max="6918" width="9.85546875" style="5" customWidth="1"/>
    <col min="6919" max="6919" width="45" style="5" customWidth="1"/>
    <col min="6920" max="6920" width="1.85546875" style="5" customWidth="1"/>
    <col min="6921" max="6921" width="11.7109375" style="5" customWidth="1"/>
    <col min="6922" max="6923" width="11.85546875" style="5" customWidth="1"/>
    <col min="6924" max="6924" width="1.85546875" style="5" customWidth="1"/>
    <col min="6925" max="6925" width="11.140625" style="5" bestFit="1" customWidth="1"/>
    <col min="6926" max="6926" width="11.140625" style="5" customWidth="1"/>
    <col min="6927" max="6927" width="11.28515625" style="5" customWidth="1"/>
    <col min="6928" max="6928" width="2.42578125" style="5" customWidth="1"/>
    <col min="6929" max="6929" width="12.7109375" style="5" customWidth="1"/>
    <col min="6930" max="6930" width="1.85546875" style="5" customWidth="1"/>
    <col min="6931" max="6931" width="14.85546875" style="5" customWidth="1"/>
    <col min="6932" max="7173" width="9.140625" style="5"/>
    <col min="7174" max="7174" width="9.85546875" style="5" customWidth="1"/>
    <col min="7175" max="7175" width="45" style="5" customWidth="1"/>
    <col min="7176" max="7176" width="1.85546875" style="5" customWidth="1"/>
    <col min="7177" max="7177" width="11.7109375" style="5" customWidth="1"/>
    <col min="7178" max="7179" width="11.85546875" style="5" customWidth="1"/>
    <col min="7180" max="7180" width="1.85546875" style="5" customWidth="1"/>
    <col min="7181" max="7181" width="11.140625" style="5" bestFit="1" customWidth="1"/>
    <col min="7182" max="7182" width="11.140625" style="5" customWidth="1"/>
    <col min="7183" max="7183" width="11.28515625" style="5" customWidth="1"/>
    <col min="7184" max="7184" width="2.42578125" style="5" customWidth="1"/>
    <col min="7185" max="7185" width="12.7109375" style="5" customWidth="1"/>
    <col min="7186" max="7186" width="1.85546875" style="5" customWidth="1"/>
    <col min="7187" max="7187" width="14.85546875" style="5" customWidth="1"/>
    <col min="7188" max="7429" width="9.140625" style="5"/>
    <col min="7430" max="7430" width="9.85546875" style="5" customWidth="1"/>
    <col min="7431" max="7431" width="45" style="5" customWidth="1"/>
    <col min="7432" max="7432" width="1.85546875" style="5" customWidth="1"/>
    <col min="7433" max="7433" width="11.7109375" style="5" customWidth="1"/>
    <col min="7434" max="7435" width="11.85546875" style="5" customWidth="1"/>
    <col min="7436" max="7436" width="1.85546875" style="5" customWidth="1"/>
    <col min="7437" max="7437" width="11.140625" style="5" bestFit="1" customWidth="1"/>
    <col min="7438" max="7438" width="11.140625" style="5" customWidth="1"/>
    <col min="7439" max="7439" width="11.28515625" style="5" customWidth="1"/>
    <col min="7440" max="7440" width="2.42578125" style="5" customWidth="1"/>
    <col min="7441" max="7441" width="12.7109375" style="5" customWidth="1"/>
    <col min="7442" max="7442" width="1.85546875" style="5" customWidth="1"/>
    <col min="7443" max="7443" width="14.85546875" style="5" customWidth="1"/>
    <col min="7444" max="7685" width="9.140625" style="5"/>
    <col min="7686" max="7686" width="9.85546875" style="5" customWidth="1"/>
    <col min="7687" max="7687" width="45" style="5" customWidth="1"/>
    <col min="7688" max="7688" width="1.85546875" style="5" customWidth="1"/>
    <col min="7689" max="7689" width="11.7109375" style="5" customWidth="1"/>
    <col min="7690" max="7691" width="11.85546875" style="5" customWidth="1"/>
    <col min="7692" max="7692" width="1.85546875" style="5" customWidth="1"/>
    <col min="7693" max="7693" width="11.140625" style="5" bestFit="1" customWidth="1"/>
    <col min="7694" max="7694" width="11.140625" style="5" customWidth="1"/>
    <col min="7695" max="7695" width="11.28515625" style="5" customWidth="1"/>
    <col min="7696" max="7696" width="2.42578125" style="5" customWidth="1"/>
    <col min="7697" max="7697" width="12.7109375" style="5" customWidth="1"/>
    <col min="7698" max="7698" width="1.85546875" style="5" customWidth="1"/>
    <col min="7699" max="7699" width="14.85546875" style="5" customWidth="1"/>
    <col min="7700" max="7941" width="9.140625" style="5"/>
    <col min="7942" max="7942" width="9.85546875" style="5" customWidth="1"/>
    <col min="7943" max="7943" width="45" style="5" customWidth="1"/>
    <col min="7944" max="7944" width="1.85546875" style="5" customWidth="1"/>
    <col min="7945" max="7945" width="11.7109375" style="5" customWidth="1"/>
    <col min="7946" max="7947" width="11.85546875" style="5" customWidth="1"/>
    <col min="7948" max="7948" width="1.85546875" style="5" customWidth="1"/>
    <col min="7949" max="7949" width="11.140625" style="5" bestFit="1" customWidth="1"/>
    <col min="7950" max="7950" width="11.140625" style="5" customWidth="1"/>
    <col min="7951" max="7951" width="11.28515625" style="5" customWidth="1"/>
    <col min="7952" max="7952" width="2.42578125" style="5" customWidth="1"/>
    <col min="7953" max="7953" width="12.7109375" style="5" customWidth="1"/>
    <col min="7954" max="7954" width="1.85546875" style="5" customWidth="1"/>
    <col min="7955" max="7955" width="14.85546875" style="5" customWidth="1"/>
    <col min="7956" max="8197" width="9.140625" style="5"/>
    <col min="8198" max="8198" width="9.85546875" style="5" customWidth="1"/>
    <col min="8199" max="8199" width="45" style="5" customWidth="1"/>
    <col min="8200" max="8200" width="1.85546875" style="5" customWidth="1"/>
    <col min="8201" max="8201" width="11.7109375" style="5" customWidth="1"/>
    <col min="8202" max="8203" width="11.85546875" style="5" customWidth="1"/>
    <col min="8204" max="8204" width="1.85546875" style="5" customWidth="1"/>
    <col min="8205" max="8205" width="11.140625" style="5" bestFit="1" customWidth="1"/>
    <col min="8206" max="8206" width="11.140625" style="5" customWidth="1"/>
    <col min="8207" max="8207" width="11.28515625" style="5" customWidth="1"/>
    <col min="8208" max="8208" width="2.42578125" style="5" customWidth="1"/>
    <col min="8209" max="8209" width="12.7109375" style="5" customWidth="1"/>
    <col min="8210" max="8210" width="1.85546875" style="5" customWidth="1"/>
    <col min="8211" max="8211" width="14.85546875" style="5" customWidth="1"/>
    <col min="8212" max="8453" width="9.140625" style="5"/>
    <col min="8454" max="8454" width="9.85546875" style="5" customWidth="1"/>
    <col min="8455" max="8455" width="45" style="5" customWidth="1"/>
    <col min="8456" max="8456" width="1.85546875" style="5" customWidth="1"/>
    <col min="8457" max="8457" width="11.7109375" style="5" customWidth="1"/>
    <col min="8458" max="8459" width="11.85546875" style="5" customWidth="1"/>
    <col min="8460" max="8460" width="1.85546875" style="5" customWidth="1"/>
    <col min="8461" max="8461" width="11.140625" style="5" bestFit="1" customWidth="1"/>
    <col min="8462" max="8462" width="11.140625" style="5" customWidth="1"/>
    <col min="8463" max="8463" width="11.28515625" style="5" customWidth="1"/>
    <col min="8464" max="8464" width="2.42578125" style="5" customWidth="1"/>
    <col min="8465" max="8465" width="12.7109375" style="5" customWidth="1"/>
    <col min="8466" max="8466" width="1.85546875" style="5" customWidth="1"/>
    <col min="8467" max="8467" width="14.85546875" style="5" customWidth="1"/>
    <col min="8468" max="8709" width="9.140625" style="5"/>
    <col min="8710" max="8710" width="9.85546875" style="5" customWidth="1"/>
    <col min="8711" max="8711" width="45" style="5" customWidth="1"/>
    <col min="8712" max="8712" width="1.85546875" style="5" customWidth="1"/>
    <col min="8713" max="8713" width="11.7109375" style="5" customWidth="1"/>
    <col min="8714" max="8715" width="11.85546875" style="5" customWidth="1"/>
    <col min="8716" max="8716" width="1.85546875" style="5" customWidth="1"/>
    <col min="8717" max="8717" width="11.140625" style="5" bestFit="1" customWidth="1"/>
    <col min="8718" max="8718" width="11.140625" style="5" customWidth="1"/>
    <col min="8719" max="8719" width="11.28515625" style="5" customWidth="1"/>
    <col min="8720" max="8720" width="2.42578125" style="5" customWidth="1"/>
    <col min="8721" max="8721" width="12.7109375" style="5" customWidth="1"/>
    <col min="8722" max="8722" width="1.85546875" style="5" customWidth="1"/>
    <col min="8723" max="8723" width="14.85546875" style="5" customWidth="1"/>
    <col min="8724" max="8965" width="9.140625" style="5"/>
    <col min="8966" max="8966" width="9.85546875" style="5" customWidth="1"/>
    <col min="8967" max="8967" width="45" style="5" customWidth="1"/>
    <col min="8968" max="8968" width="1.85546875" style="5" customWidth="1"/>
    <col min="8969" max="8969" width="11.7109375" style="5" customWidth="1"/>
    <col min="8970" max="8971" width="11.85546875" style="5" customWidth="1"/>
    <col min="8972" max="8972" width="1.85546875" style="5" customWidth="1"/>
    <col min="8973" max="8973" width="11.140625" style="5" bestFit="1" customWidth="1"/>
    <col min="8974" max="8974" width="11.140625" style="5" customWidth="1"/>
    <col min="8975" max="8975" width="11.28515625" style="5" customWidth="1"/>
    <col min="8976" max="8976" width="2.42578125" style="5" customWidth="1"/>
    <col min="8977" max="8977" width="12.7109375" style="5" customWidth="1"/>
    <col min="8978" max="8978" width="1.85546875" style="5" customWidth="1"/>
    <col min="8979" max="8979" width="14.85546875" style="5" customWidth="1"/>
    <col min="8980" max="9221" width="9.140625" style="5"/>
    <col min="9222" max="9222" width="9.85546875" style="5" customWidth="1"/>
    <col min="9223" max="9223" width="45" style="5" customWidth="1"/>
    <col min="9224" max="9224" width="1.85546875" style="5" customWidth="1"/>
    <col min="9225" max="9225" width="11.7109375" style="5" customWidth="1"/>
    <col min="9226" max="9227" width="11.85546875" style="5" customWidth="1"/>
    <col min="9228" max="9228" width="1.85546875" style="5" customWidth="1"/>
    <col min="9229" max="9229" width="11.140625" style="5" bestFit="1" customWidth="1"/>
    <col min="9230" max="9230" width="11.140625" style="5" customWidth="1"/>
    <col min="9231" max="9231" width="11.28515625" style="5" customWidth="1"/>
    <col min="9232" max="9232" width="2.42578125" style="5" customWidth="1"/>
    <col min="9233" max="9233" width="12.7109375" style="5" customWidth="1"/>
    <col min="9234" max="9234" width="1.85546875" style="5" customWidth="1"/>
    <col min="9235" max="9235" width="14.85546875" style="5" customWidth="1"/>
    <col min="9236" max="9477" width="9.140625" style="5"/>
    <col min="9478" max="9478" width="9.85546875" style="5" customWidth="1"/>
    <col min="9479" max="9479" width="45" style="5" customWidth="1"/>
    <col min="9480" max="9480" width="1.85546875" style="5" customWidth="1"/>
    <col min="9481" max="9481" width="11.7109375" style="5" customWidth="1"/>
    <col min="9482" max="9483" width="11.85546875" style="5" customWidth="1"/>
    <col min="9484" max="9484" width="1.85546875" style="5" customWidth="1"/>
    <col min="9485" max="9485" width="11.140625" style="5" bestFit="1" customWidth="1"/>
    <col min="9486" max="9486" width="11.140625" style="5" customWidth="1"/>
    <col min="9487" max="9487" width="11.28515625" style="5" customWidth="1"/>
    <col min="9488" max="9488" width="2.42578125" style="5" customWidth="1"/>
    <col min="9489" max="9489" width="12.7109375" style="5" customWidth="1"/>
    <col min="9490" max="9490" width="1.85546875" style="5" customWidth="1"/>
    <col min="9491" max="9491" width="14.85546875" style="5" customWidth="1"/>
    <col min="9492" max="9733" width="9.140625" style="5"/>
    <col min="9734" max="9734" width="9.85546875" style="5" customWidth="1"/>
    <col min="9735" max="9735" width="45" style="5" customWidth="1"/>
    <col min="9736" max="9736" width="1.85546875" style="5" customWidth="1"/>
    <col min="9737" max="9737" width="11.7109375" style="5" customWidth="1"/>
    <col min="9738" max="9739" width="11.85546875" style="5" customWidth="1"/>
    <col min="9740" max="9740" width="1.85546875" style="5" customWidth="1"/>
    <col min="9741" max="9741" width="11.140625" style="5" bestFit="1" customWidth="1"/>
    <col min="9742" max="9742" width="11.140625" style="5" customWidth="1"/>
    <col min="9743" max="9743" width="11.28515625" style="5" customWidth="1"/>
    <col min="9744" max="9744" width="2.42578125" style="5" customWidth="1"/>
    <col min="9745" max="9745" width="12.7109375" style="5" customWidth="1"/>
    <col min="9746" max="9746" width="1.85546875" style="5" customWidth="1"/>
    <col min="9747" max="9747" width="14.85546875" style="5" customWidth="1"/>
    <col min="9748" max="9989" width="9.140625" style="5"/>
    <col min="9990" max="9990" width="9.85546875" style="5" customWidth="1"/>
    <col min="9991" max="9991" width="45" style="5" customWidth="1"/>
    <col min="9992" max="9992" width="1.85546875" style="5" customWidth="1"/>
    <col min="9993" max="9993" width="11.7109375" style="5" customWidth="1"/>
    <col min="9994" max="9995" width="11.85546875" style="5" customWidth="1"/>
    <col min="9996" max="9996" width="1.85546875" style="5" customWidth="1"/>
    <col min="9997" max="9997" width="11.140625" style="5" bestFit="1" customWidth="1"/>
    <col min="9998" max="9998" width="11.140625" style="5" customWidth="1"/>
    <col min="9999" max="9999" width="11.28515625" style="5" customWidth="1"/>
    <col min="10000" max="10000" width="2.42578125" style="5" customWidth="1"/>
    <col min="10001" max="10001" width="12.7109375" style="5" customWidth="1"/>
    <col min="10002" max="10002" width="1.85546875" style="5" customWidth="1"/>
    <col min="10003" max="10003" width="14.85546875" style="5" customWidth="1"/>
    <col min="10004" max="10245" width="9.140625" style="5"/>
    <col min="10246" max="10246" width="9.85546875" style="5" customWidth="1"/>
    <col min="10247" max="10247" width="45" style="5" customWidth="1"/>
    <col min="10248" max="10248" width="1.85546875" style="5" customWidth="1"/>
    <col min="10249" max="10249" width="11.7109375" style="5" customWidth="1"/>
    <col min="10250" max="10251" width="11.85546875" style="5" customWidth="1"/>
    <col min="10252" max="10252" width="1.85546875" style="5" customWidth="1"/>
    <col min="10253" max="10253" width="11.140625" style="5" bestFit="1" customWidth="1"/>
    <col min="10254" max="10254" width="11.140625" style="5" customWidth="1"/>
    <col min="10255" max="10255" width="11.28515625" style="5" customWidth="1"/>
    <col min="10256" max="10256" width="2.42578125" style="5" customWidth="1"/>
    <col min="10257" max="10257" width="12.7109375" style="5" customWidth="1"/>
    <col min="10258" max="10258" width="1.85546875" style="5" customWidth="1"/>
    <col min="10259" max="10259" width="14.85546875" style="5" customWidth="1"/>
    <col min="10260" max="10501" width="9.140625" style="5"/>
    <col min="10502" max="10502" width="9.85546875" style="5" customWidth="1"/>
    <col min="10503" max="10503" width="45" style="5" customWidth="1"/>
    <col min="10504" max="10504" width="1.85546875" style="5" customWidth="1"/>
    <col min="10505" max="10505" width="11.7109375" style="5" customWidth="1"/>
    <col min="10506" max="10507" width="11.85546875" style="5" customWidth="1"/>
    <col min="10508" max="10508" width="1.85546875" style="5" customWidth="1"/>
    <col min="10509" max="10509" width="11.140625" style="5" bestFit="1" customWidth="1"/>
    <col min="10510" max="10510" width="11.140625" style="5" customWidth="1"/>
    <col min="10511" max="10511" width="11.28515625" style="5" customWidth="1"/>
    <col min="10512" max="10512" width="2.42578125" style="5" customWidth="1"/>
    <col min="10513" max="10513" width="12.7109375" style="5" customWidth="1"/>
    <col min="10514" max="10514" width="1.85546875" style="5" customWidth="1"/>
    <col min="10515" max="10515" width="14.85546875" style="5" customWidth="1"/>
    <col min="10516" max="10757" width="9.140625" style="5"/>
    <col min="10758" max="10758" width="9.85546875" style="5" customWidth="1"/>
    <col min="10759" max="10759" width="45" style="5" customWidth="1"/>
    <col min="10760" max="10760" width="1.85546875" style="5" customWidth="1"/>
    <col min="10761" max="10761" width="11.7109375" style="5" customWidth="1"/>
    <col min="10762" max="10763" width="11.85546875" style="5" customWidth="1"/>
    <col min="10764" max="10764" width="1.85546875" style="5" customWidth="1"/>
    <col min="10765" max="10765" width="11.140625" style="5" bestFit="1" customWidth="1"/>
    <col min="10766" max="10766" width="11.140625" style="5" customWidth="1"/>
    <col min="10767" max="10767" width="11.28515625" style="5" customWidth="1"/>
    <col min="10768" max="10768" width="2.42578125" style="5" customWidth="1"/>
    <col min="10769" max="10769" width="12.7109375" style="5" customWidth="1"/>
    <col min="10770" max="10770" width="1.85546875" style="5" customWidth="1"/>
    <col min="10771" max="10771" width="14.85546875" style="5" customWidth="1"/>
    <col min="10772" max="11013" width="9.140625" style="5"/>
    <col min="11014" max="11014" width="9.85546875" style="5" customWidth="1"/>
    <col min="11015" max="11015" width="45" style="5" customWidth="1"/>
    <col min="11016" max="11016" width="1.85546875" style="5" customWidth="1"/>
    <col min="11017" max="11017" width="11.7109375" style="5" customWidth="1"/>
    <col min="11018" max="11019" width="11.85546875" style="5" customWidth="1"/>
    <col min="11020" max="11020" width="1.85546875" style="5" customWidth="1"/>
    <col min="11021" max="11021" width="11.140625" style="5" bestFit="1" customWidth="1"/>
    <col min="11022" max="11022" width="11.140625" style="5" customWidth="1"/>
    <col min="11023" max="11023" width="11.28515625" style="5" customWidth="1"/>
    <col min="11024" max="11024" width="2.42578125" style="5" customWidth="1"/>
    <col min="11025" max="11025" width="12.7109375" style="5" customWidth="1"/>
    <col min="11026" max="11026" width="1.85546875" style="5" customWidth="1"/>
    <col min="11027" max="11027" width="14.85546875" style="5" customWidth="1"/>
    <col min="11028" max="11269" width="9.140625" style="5"/>
    <col min="11270" max="11270" width="9.85546875" style="5" customWidth="1"/>
    <col min="11271" max="11271" width="45" style="5" customWidth="1"/>
    <col min="11272" max="11272" width="1.85546875" style="5" customWidth="1"/>
    <col min="11273" max="11273" width="11.7109375" style="5" customWidth="1"/>
    <col min="11274" max="11275" width="11.85546875" style="5" customWidth="1"/>
    <col min="11276" max="11276" width="1.85546875" style="5" customWidth="1"/>
    <col min="11277" max="11277" width="11.140625" style="5" bestFit="1" customWidth="1"/>
    <col min="11278" max="11278" width="11.140625" style="5" customWidth="1"/>
    <col min="11279" max="11279" width="11.28515625" style="5" customWidth="1"/>
    <col min="11280" max="11280" width="2.42578125" style="5" customWidth="1"/>
    <col min="11281" max="11281" width="12.7109375" style="5" customWidth="1"/>
    <col min="11282" max="11282" width="1.85546875" style="5" customWidth="1"/>
    <col min="11283" max="11283" width="14.85546875" style="5" customWidth="1"/>
    <col min="11284" max="11525" width="9.140625" style="5"/>
    <col min="11526" max="11526" width="9.85546875" style="5" customWidth="1"/>
    <col min="11527" max="11527" width="45" style="5" customWidth="1"/>
    <col min="11528" max="11528" width="1.85546875" style="5" customWidth="1"/>
    <col min="11529" max="11529" width="11.7109375" style="5" customWidth="1"/>
    <col min="11530" max="11531" width="11.85546875" style="5" customWidth="1"/>
    <col min="11532" max="11532" width="1.85546875" style="5" customWidth="1"/>
    <col min="11533" max="11533" width="11.140625" style="5" bestFit="1" customWidth="1"/>
    <col min="11534" max="11534" width="11.140625" style="5" customWidth="1"/>
    <col min="11535" max="11535" width="11.28515625" style="5" customWidth="1"/>
    <col min="11536" max="11536" width="2.42578125" style="5" customWidth="1"/>
    <col min="11537" max="11537" width="12.7109375" style="5" customWidth="1"/>
    <col min="11538" max="11538" width="1.85546875" style="5" customWidth="1"/>
    <col min="11539" max="11539" width="14.85546875" style="5" customWidth="1"/>
    <col min="11540" max="11781" width="9.140625" style="5"/>
    <col min="11782" max="11782" width="9.85546875" style="5" customWidth="1"/>
    <col min="11783" max="11783" width="45" style="5" customWidth="1"/>
    <col min="11784" max="11784" width="1.85546875" style="5" customWidth="1"/>
    <col min="11785" max="11785" width="11.7109375" style="5" customWidth="1"/>
    <col min="11786" max="11787" width="11.85546875" style="5" customWidth="1"/>
    <col min="11788" max="11788" width="1.85546875" style="5" customWidth="1"/>
    <col min="11789" max="11789" width="11.140625" style="5" bestFit="1" customWidth="1"/>
    <col min="11790" max="11790" width="11.140625" style="5" customWidth="1"/>
    <col min="11791" max="11791" width="11.28515625" style="5" customWidth="1"/>
    <col min="11792" max="11792" width="2.42578125" style="5" customWidth="1"/>
    <col min="11793" max="11793" width="12.7109375" style="5" customWidth="1"/>
    <col min="11794" max="11794" width="1.85546875" style="5" customWidth="1"/>
    <col min="11795" max="11795" width="14.85546875" style="5" customWidth="1"/>
    <col min="11796" max="12037" width="9.140625" style="5"/>
    <col min="12038" max="12038" width="9.85546875" style="5" customWidth="1"/>
    <col min="12039" max="12039" width="45" style="5" customWidth="1"/>
    <col min="12040" max="12040" width="1.85546875" style="5" customWidth="1"/>
    <col min="12041" max="12041" width="11.7109375" style="5" customWidth="1"/>
    <col min="12042" max="12043" width="11.85546875" style="5" customWidth="1"/>
    <col min="12044" max="12044" width="1.85546875" style="5" customWidth="1"/>
    <col min="12045" max="12045" width="11.140625" style="5" bestFit="1" customWidth="1"/>
    <col min="12046" max="12046" width="11.140625" style="5" customWidth="1"/>
    <col min="12047" max="12047" width="11.28515625" style="5" customWidth="1"/>
    <col min="12048" max="12048" width="2.42578125" style="5" customWidth="1"/>
    <col min="12049" max="12049" width="12.7109375" style="5" customWidth="1"/>
    <col min="12050" max="12050" width="1.85546875" style="5" customWidth="1"/>
    <col min="12051" max="12051" width="14.85546875" style="5" customWidth="1"/>
    <col min="12052" max="12293" width="9.140625" style="5"/>
    <col min="12294" max="12294" width="9.85546875" style="5" customWidth="1"/>
    <col min="12295" max="12295" width="45" style="5" customWidth="1"/>
    <col min="12296" max="12296" width="1.85546875" style="5" customWidth="1"/>
    <col min="12297" max="12297" width="11.7109375" style="5" customWidth="1"/>
    <col min="12298" max="12299" width="11.85546875" style="5" customWidth="1"/>
    <col min="12300" max="12300" width="1.85546875" style="5" customWidth="1"/>
    <col min="12301" max="12301" width="11.140625" style="5" bestFit="1" customWidth="1"/>
    <col min="12302" max="12302" width="11.140625" style="5" customWidth="1"/>
    <col min="12303" max="12303" width="11.28515625" style="5" customWidth="1"/>
    <col min="12304" max="12304" width="2.42578125" style="5" customWidth="1"/>
    <col min="12305" max="12305" width="12.7109375" style="5" customWidth="1"/>
    <col min="12306" max="12306" width="1.85546875" style="5" customWidth="1"/>
    <col min="12307" max="12307" width="14.85546875" style="5" customWidth="1"/>
    <col min="12308" max="12549" width="9.140625" style="5"/>
    <col min="12550" max="12550" width="9.85546875" style="5" customWidth="1"/>
    <col min="12551" max="12551" width="45" style="5" customWidth="1"/>
    <col min="12552" max="12552" width="1.85546875" style="5" customWidth="1"/>
    <col min="12553" max="12553" width="11.7109375" style="5" customWidth="1"/>
    <col min="12554" max="12555" width="11.85546875" style="5" customWidth="1"/>
    <col min="12556" max="12556" width="1.85546875" style="5" customWidth="1"/>
    <col min="12557" max="12557" width="11.140625" style="5" bestFit="1" customWidth="1"/>
    <col min="12558" max="12558" width="11.140625" style="5" customWidth="1"/>
    <col min="12559" max="12559" width="11.28515625" style="5" customWidth="1"/>
    <col min="12560" max="12560" width="2.42578125" style="5" customWidth="1"/>
    <col min="12561" max="12561" width="12.7109375" style="5" customWidth="1"/>
    <col min="12562" max="12562" width="1.85546875" style="5" customWidth="1"/>
    <col min="12563" max="12563" width="14.85546875" style="5" customWidth="1"/>
    <col min="12564" max="12805" width="9.140625" style="5"/>
    <col min="12806" max="12806" width="9.85546875" style="5" customWidth="1"/>
    <col min="12807" max="12807" width="45" style="5" customWidth="1"/>
    <col min="12808" max="12808" width="1.85546875" style="5" customWidth="1"/>
    <col min="12809" max="12809" width="11.7109375" style="5" customWidth="1"/>
    <col min="12810" max="12811" width="11.85546875" style="5" customWidth="1"/>
    <col min="12812" max="12812" width="1.85546875" style="5" customWidth="1"/>
    <col min="12813" max="12813" width="11.140625" style="5" bestFit="1" customWidth="1"/>
    <col min="12814" max="12814" width="11.140625" style="5" customWidth="1"/>
    <col min="12815" max="12815" width="11.28515625" style="5" customWidth="1"/>
    <col min="12816" max="12816" width="2.42578125" style="5" customWidth="1"/>
    <col min="12817" max="12817" width="12.7109375" style="5" customWidth="1"/>
    <col min="12818" max="12818" width="1.85546875" style="5" customWidth="1"/>
    <col min="12819" max="12819" width="14.85546875" style="5" customWidth="1"/>
    <col min="12820" max="13061" width="9.140625" style="5"/>
    <col min="13062" max="13062" width="9.85546875" style="5" customWidth="1"/>
    <col min="13063" max="13063" width="45" style="5" customWidth="1"/>
    <col min="13064" max="13064" width="1.85546875" style="5" customWidth="1"/>
    <col min="13065" max="13065" width="11.7109375" style="5" customWidth="1"/>
    <col min="13066" max="13067" width="11.85546875" style="5" customWidth="1"/>
    <col min="13068" max="13068" width="1.85546875" style="5" customWidth="1"/>
    <col min="13069" max="13069" width="11.140625" style="5" bestFit="1" customWidth="1"/>
    <col min="13070" max="13070" width="11.140625" style="5" customWidth="1"/>
    <col min="13071" max="13071" width="11.28515625" style="5" customWidth="1"/>
    <col min="13072" max="13072" width="2.42578125" style="5" customWidth="1"/>
    <col min="13073" max="13073" width="12.7109375" style="5" customWidth="1"/>
    <col min="13074" max="13074" width="1.85546875" style="5" customWidth="1"/>
    <col min="13075" max="13075" width="14.85546875" style="5" customWidth="1"/>
    <col min="13076" max="13317" width="9.140625" style="5"/>
    <col min="13318" max="13318" width="9.85546875" style="5" customWidth="1"/>
    <col min="13319" max="13319" width="45" style="5" customWidth="1"/>
    <col min="13320" max="13320" width="1.85546875" style="5" customWidth="1"/>
    <col min="13321" max="13321" width="11.7109375" style="5" customWidth="1"/>
    <col min="13322" max="13323" width="11.85546875" style="5" customWidth="1"/>
    <col min="13324" max="13324" width="1.85546875" style="5" customWidth="1"/>
    <col min="13325" max="13325" width="11.140625" style="5" bestFit="1" customWidth="1"/>
    <col min="13326" max="13326" width="11.140625" style="5" customWidth="1"/>
    <col min="13327" max="13327" width="11.28515625" style="5" customWidth="1"/>
    <col min="13328" max="13328" width="2.42578125" style="5" customWidth="1"/>
    <col min="13329" max="13329" width="12.7109375" style="5" customWidth="1"/>
    <col min="13330" max="13330" width="1.85546875" style="5" customWidth="1"/>
    <col min="13331" max="13331" width="14.85546875" style="5" customWidth="1"/>
    <col min="13332" max="13573" width="9.140625" style="5"/>
    <col min="13574" max="13574" width="9.85546875" style="5" customWidth="1"/>
    <col min="13575" max="13575" width="45" style="5" customWidth="1"/>
    <col min="13576" max="13576" width="1.85546875" style="5" customWidth="1"/>
    <col min="13577" max="13577" width="11.7109375" style="5" customWidth="1"/>
    <col min="13578" max="13579" width="11.85546875" style="5" customWidth="1"/>
    <col min="13580" max="13580" width="1.85546875" style="5" customWidth="1"/>
    <col min="13581" max="13581" width="11.140625" style="5" bestFit="1" customWidth="1"/>
    <col min="13582" max="13582" width="11.140625" style="5" customWidth="1"/>
    <col min="13583" max="13583" width="11.28515625" style="5" customWidth="1"/>
    <col min="13584" max="13584" width="2.42578125" style="5" customWidth="1"/>
    <col min="13585" max="13585" width="12.7109375" style="5" customWidth="1"/>
    <col min="13586" max="13586" width="1.85546875" style="5" customWidth="1"/>
    <col min="13587" max="13587" width="14.85546875" style="5" customWidth="1"/>
    <col min="13588" max="13829" width="9.140625" style="5"/>
    <col min="13830" max="13830" width="9.85546875" style="5" customWidth="1"/>
    <col min="13831" max="13831" width="45" style="5" customWidth="1"/>
    <col min="13832" max="13832" width="1.85546875" style="5" customWidth="1"/>
    <col min="13833" max="13833" width="11.7109375" style="5" customWidth="1"/>
    <col min="13834" max="13835" width="11.85546875" style="5" customWidth="1"/>
    <col min="13836" max="13836" width="1.85546875" style="5" customWidth="1"/>
    <col min="13837" max="13837" width="11.140625" style="5" bestFit="1" customWidth="1"/>
    <col min="13838" max="13838" width="11.140625" style="5" customWidth="1"/>
    <col min="13839" max="13839" width="11.28515625" style="5" customWidth="1"/>
    <col min="13840" max="13840" width="2.42578125" style="5" customWidth="1"/>
    <col min="13841" max="13841" width="12.7109375" style="5" customWidth="1"/>
    <col min="13842" max="13842" width="1.85546875" style="5" customWidth="1"/>
    <col min="13843" max="13843" width="14.85546875" style="5" customWidth="1"/>
    <col min="13844" max="14085" width="9.140625" style="5"/>
    <col min="14086" max="14086" width="9.85546875" style="5" customWidth="1"/>
    <col min="14087" max="14087" width="45" style="5" customWidth="1"/>
    <col min="14088" max="14088" width="1.85546875" style="5" customWidth="1"/>
    <col min="14089" max="14089" width="11.7109375" style="5" customWidth="1"/>
    <col min="14090" max="14091" width="11.85546875" style="5" customWidth="1"/>
    <col min="14092" max="14092" width="1.85546875" style="5" customWidth="1"/>
    <col min="14093" max="14093" width="11.140625" style="5" bestFit="1" customWidth="1"/>
    <col min="14094" max="14094" width="11.140625" style="5" customWidth="1"/>
    <col min="14095" max="14095" width="11.28515625" style="5" customWidth="1"/>
    <col min="14096" max="14096" width="2.42578125" style="5" customWidth="1"/>
    <col min="14097" max="14097" width="12.7109375" style="5" customWidth="1"/>
    <col min="14098" max="14098" width="1.85546875" style="5" customWidth="1"/>
    <col min="14099" max="14099" width="14.85546875" style="5" customWidth="1"/>
    <col min="14100" max="14341" width="9.140625" style="5"/>
    <col min="14342" max="14342" width="9.85546875" style="5" customWidth="1"/>
    <col min="14343" max="14343" width="45" style="5" customWidth="1"/>
    <col min="14344" max="14344" width="1.85546875" style="5" customWidth="1"/>
    <col min="14345" max="14345" width="11.7109375" style="5" customWidth="1"/>
    <col min="14346" max="14347" width="11.85546875" style="5" customWidth="1"/>
    <col min="14348" max="14348" width="1.85546875" style="5" customWidth="1"/>
    <col min="14349" max="14349" width="11.140625" style="5" bestFit="1" customWidth="1"/>
    <col min="14350" max="14350" width="11.140625" style="5" customWidth="1"/>
    <col min="14351" max="14351" width="11.28515625" style="5" customWidth="1"/>
    <col min="14352" max="14352" width="2.42578125" style="5" customWidth="1"/>
    <col min="14353" max="14353" width="12.7109375" style="5" customWidth="1"/>
    <col min="14354" max="14354" width="1.85546875" style="5" customWidth="1"/>
    <col min="14355" max="14355" width="14.85546875" style="5" customWidth="1"/>
    <col min="14356" max="14597" width="9.140625" style="5"/>
    <col min="14598" max="14598" width="9.85546875" style="5" customWidth="1"/>
    <col min="14599" max="14599" width="45" style="5" customWidth="1"/>
    <col min="14600" max="14600" width="1.85546875" style="5" customWidth="1"/>
    <col min="14601" max="14601" width="11.7109375" style="5" customWidth="1"/>
    <col min="14602" max="14603" width="11.85546875" style="5" customWidth="1"/>
    <col min="14604" max="14604" width="1.85546875" style="5" customWidth="1"/>
    <col min="14605" max="14605" width="11.140625" style="5" bestFit="1" customWidth="1"/>
    <col min="14606" max="14606" width="11.140625" style="5" customWidth="1"/>
    <col min="14607" max="14607" width="11.28515625" style="5" customWidth="1"/>
    <col min="14608" max="14608" width="2.42578125" style="5" customWidth="1"/>
    <col min="14609" max="14609" width="12.7109375" style="5" customWidth="1"/>
    <col min="14610" max="14610" width="1.85546875" style="5" customWidth="1"/>
    <col min="14611" max="14611" width="14.85546875" style="5" customWidth="1"/>
    <col min="14612" max="14853" width="9.140625" style="5"/>
    <col min="14854" max="14854" width="9.85546875" style="5" customWidth="1"/>
    <col min="14855" max="14855" width="45" style="5" customWidth="1"/>
    <col min="14856" max="14856" width="1.85546875" style="5" customWidth="1"/>
    <col min="14857" max="14857" width="11.7109375" style="5" customWidth="1"/>
    <col min="14858" max="14859" width="11.85546875" style="5" customWidth="1"/>
    <col min="14860" max="14860" width="1.85546875" style="5" customWidth="1"/>
    <col min="14861" max="14861" width="11.140625" style="5" bestFit="1" customWidth="1"/>
    <col min="14862" max="14862" width="11.140625" style="5" customWidth="1"/>
    <col min="14863" max="14863" width="11.28515625" style="5" customWidth="1"/>
    <col min="14864" max="14864" width="2.42578125" style="5" customWidth="1"/>
    <col min="14865" max="14865" width="12.7109375" style="5" customWidth="1"/>
    <col min="14866" max="14866" width="1.85546875" style="5" customWidth="1"/>
    <col min="14867" max="14867" width="14.85546875" style="5" customWidth="1"/>
    <col min="14868" max="15109" width="9.140625" style="5"/>
    <col min="15110" max="15110" width="9.85546875" style="5" customWidth="1"/>
    <col min="15111" max="15111" width="45" style="5" customWidth="1"/>
    <col min="15112" max="15112" width="1.85546875" style="5" customWidth="1"/>
    <col min="15113" max="15113" width="11.7109375" style="5" customWidth="1"/>
    <col min="15114" max="15115" width="11.85546875" style="5" customWidth="1"/>
    <col min="15116" max="15116" width="1.85546875" style="5" customWidth="1"/>
    <col min="15117" max="15117" width="11.140625" style="5" bestFit="1" customWidth="1"/>
    <col min="15118" max="15118" width="11.140625" style="5" customWidth="1"/>
    <col min="15119" max="15119" width="11.28515625" style="5" customWidth="1"/>
    <col min="15120" max="15120" width="2.42578125" style="5" customWidth="1"/>
    <col min="15121" max="15121" width="12.7109375" style="5" customWidth="1"/>
    <col min="15122" max="15122" width="1.85546875" style="5" customWidth="1"/>
    <col min="15123" max="15123" width="14.85546875" style="5" customWidth="1"/>
    <col min="15124" max="15365" width="9.140625" style="5"/>
    <col min="15366" max="15366" width="9.85546875" style="5" customWidth="1"/>
    <col min="15367" max="15367" width="45" style="5" customWidth="1"/>
    <col min="15368" max="15368" width="1.85546875" style="5" customWidth="1"/>
    <col min="15369" max="15369" width="11.7109375" style="5" customWidth="1"/>
    <col min="15370" max="15371" width="11.85546875" style="5" customWidth="1"/>
    <col min="15372" max="15372" width="1.85546875" style="5" customWidth="1"/>
    <col min="15373" max="15373" width="11.140625" style="5" bestFit="1" customWidth="1"/>
    <col min="15374" max="15374" width="11.140625" style="5" customWidth="1"/>
    <col min="15375" max="15375" width="11.28515625" style="5" customWidth="1"/>
    <col min="15376" max="15376" width="2.42578125" style="5" customWidth="1"/>
    <col min="15377" max="15377" width="12.7109375" style="5" customWidth="1"/>
    <col min="15378" max="15378" width="1.85546875" style="5" customWidth="1"/>
    <col min="15379" max="15379" width="14.85546875" style="5" customWidth="1"/>
    <col min="15380" max="15621" width="9.140625" style="5"/>
    <col min="15622" max="15622" width="9.85546875" style="5" customWidth="1"/>
    <col min="15623" max="15623" width="45" style="5" customWidth="1"/>
    <col min="15624" max="15624" width="1.85546875" style="5" customWidth="1"/>
    <col min="15625" max="15625" width="11.7109375" style="5" customWidth="1"/>
    <col min="15626" max="15627" width="11.85546875" style="5" customWidth="1"/>
    <col min="15628" max="15628" width="1.85546875" style="5" customWidth="1"/>
    <col min="15629" max="15629" width="11.140625" style="5" bestFit="1" customWidth="1"/>
    <col min="15630" max="15630" width="11.140625" style="5" customWidth="1"/>
    <col min="15631" max="15631" width="11.28515625" style="5" customWidth="1"/>
    <col min="15632" max="15632" width="2.42578125" style="5" customWidth="1"/>
    <col min="15633" max="15633" width="12.7109375" style="5" customWidth="1"/>
    <col min="15634" max="15634" width="1.85546875" style="5" customWidth="1"/>
    <col min="15635" max="15635" width="14.85546875" style="5" customWidth="1"/>
    <col min="15636" max="15877" width="9.140625" style="5"/>
    <col min="15878" max="15878" width="9.85546875" style="5" customWidth="1"/>
    <col min="15879" max="15879" width="45" style="5" customWidth="1"/>
    <col min="15880" max="15880" width="1.85546875" style="5" customWidth="1"/>
    <col min="15881" max="15881" width="11.7109375" style="5" customWidth="1"/>
    <col min="15882" max="15883" width="11.85546875" style="5" customWidth="1"/>
    <col min="15884" max="15884" width="1.85546875" style="5" customWidth="1"/>
    <col min="15885" max="15885" width="11.140625" style="5" bestFit="1" customWidth="1"/>
    <col min="15886" max="15886" width="11.140625" style="5" customWidth="1"/>
    <col min="15887" max="15887" width="11.28515625" style="5" customWidth="1"/>
    <col min="15888" max="15888" width="2.42578125" style="5" customWidth="1"/>
    <col min="15889" max="15889" width="12.7109375" style="5" customWidth="1"/>
    <col min="15890" max="15890" width="1.85546875" style="5" customWidth="1"/>
    <col min="15891" max="15891" width="14.85546875" style="5" customWidth="1"/>
    <col min="15892" max="16133" width="9.140625" style="5"/>
    <col min="16134" max="16134" width="9.85546875" style="5" customWidth="1"/>
    <col min="16135" max="16135" width="45" style="5" customWidth="1"/>
    <col min="16136" max="16136" width="1.85546875" style="5" customWidth="1"/>
    <col min="16137" max="16137" width="11.7109375" style="5" customWidth="1"/>
    <col min="16138" max="16139" width="11.85546875" style="5" customWidth="1"/>
    <col min="16140" max="16140" width="1.85546875" style="5" customWidth="1"/>
    <col min="16141" max="16141" width="11.140625" style="5" bestFit="1" customWidth="1"/>
    <col min="16142" max="16142" width="11.140625" style="5" customWidth="1"/>
    <col min="16143" max="16143" width="11.28515625" style="5" customWidth="1"/>
    <col min="16144" max="16144" width="2.42578125" style="5" customWidth="1"/>
    <col min="16145" max="16145" width="12.7109375" style="5" customWidth="1"/>
    <col min="16146" max="16146" width="1.85546875" style="5" customWidth="1"/>
    <col min="16147" max="16147" width="14.85546875" style="5" customWidth="1"/>
    <col min="16148" max="16384" width="9.140625" style="5"/>
  </cols>
  <sheetData>
    <row r="1" spans="2:32" ht="15" thickBot="1" x14ac:dyDescent="0.25"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2:32" ht="15.75" customHeight="1" thickBot="1" x14ac:dyDescent="0.3">
      <c r="B2" s="2"/>
      <c r="C2" s="72" t="s">
        <v>181</v>
      </c>
      <c r="D2" s="8"/>
      <c r="E2" s="70"/>
      <c r="F2" s="69" t="s">
        <v>186</v>
      </c>
      <c r="G2" s="71"/>
      <c r="H2" s="266" t="s">
        <v>161</v>
      </c>
      <c r="I2" s="267"/>
      <c r="J2" s="267"/>
      <c r="K2" s="267"/>
      <c r="L2" s="267"/>
      <c r="M2" s="267"/>
      <c r="N2" s="267"/>
      <c r="O2" s="267"/>
      <c r="P2" s="268"/>
      <c r="Q2" s="259" t="s">
        <v>164</v>
      </c>
      <c r="R2" s="260"/>
      <c r="S2" s="260"/>
      <c r="T2" s="261"/>
      <c r="U2" s="259" t="s">
        <v>165</v>
      </c>
      <c r="V2" s="269"/>
      <c r="W2" s="270"/>
      <c r="X2" s="34" t="s">
        <v>182</v>
      </c>
      <c r="Y2" s="34" t="s">
        <v>183</v>
      </c>
      <c r="Z2" s="10"/>
      <c r="AA2" s="10"/>
      <c r="AB2" s="10"/>
      <c r="AC2" s="10"/>
      <c r="AD2" s="10"/>
      <c r="AE2" s="10"/>
      <c r="AF2" s="10"/>
    </row>
    <row r="3" spans="2:32" ht="44.25" customHeight="1" thickBot="1" x14ac:dyDescent="0.3">
      <c r="B3" s="35" t="s">
        <v>0</v>
      </c>
      <c r="C3" s="136" t="s">
        <v>1</v>
      </c>
      <c r="D3" s="8"/>
      <c r="E3" s="137" t="s">
        <v>2</v>
      </c>
      <c r="F3" s="138" t="s">
        <v>185</v>
      </c>
      <c r="G3" s="139" t="s">
        <v>187</v>
      </c>
      <c r="H3" s="140" t="s">
        <v>169</v>
      </c>
      <c r="I3" s="141" t="s">
        <v>176</v>
      </c>
      <c r="J3" s="141" t="s">
        <v>188</v>
      </c>
      <c r="K3" s="168" t="s">
        <v>256</v>
      </c>
      <c r="L3" s="174" t="s">
        <v>251</v>
      </c>
      <c r="M3" s="174" t="s">
        <v>257</v>
      </c>
      <c r="N3" s="174" t="s">
        <v>264</v>
      </c>
      <c r="O3" s="222" t="s">
        <v>265</v>
      </c>
      <c r="P3" s="194" t="s">
        <v>2</v>
      </c>
      <c r="Q3" s="205" t="s">
        <v>171</v>
      </c>
      <c r="R3" s="220" t="s">
        <v>264</v>
      </c>
      <c r="S3" s="174" t="s">
        <v>265</v>
      </c>
      <c r="T3" s="221" t="s">
        <v>2</v>
      </c>
      <c r="U3" s="252" t="s">
        <v>171</v>
      </c>
      <c r="V3" s="174" t="s">
        <v>265</v>
      </c>
      <c r="W3" s="221" t="s">
        <v>2</v>
      </c>
      <c r="X3" s="142" t="s">
        <v>171</v>
      </c>
      <c r="Y3" s="142" t="s">
        <v>171</v>
      </c>
      <c r="Z3" s="89" t="s">
        <v>243</v>
      </c>
      <c r="AA3" s="93"/>
      <c r="AB3" s="93"/>
      <c r="AC3" s="93"/>
      <c r="AD3" s="93"/>
      <c r="AE3" s="93"/>
      <c r="AF3" s="88"/>
    </row>
    <row r="4" spans="2:32" s="105" customFormat="1" ht="15.75" customHeight="1" x14ac:dyDescent="0.25">
      <c r="B4" s="135"/>
      <c r="C4" s="143"/>
      <c r="D4" s="8"/>
      <c r="E4" s="144"/>
      <c r="F4" s="134"/>
      <c r="G4" s="145"/>
      <c r="H4" s="146"/>
      <c r="I4" s="147"/>
      <c r="J4" s="147"/>
      <c r="K4" s="169"/>
      <c r="L4" s="176"/>
      <c r="M4" s="200"/>
      <c r="N4" s="176"/>
      <c r="O4" s="223"/>
      <c r="P4" s="195"/>
      <c r="Q4" s="206"/>
      <c r="R4" s="218"/>
      <c r="S4" s="228"/>
      <c r="T4" s="108"/>
      <c r="U4" s="206"/>
      <c r="V4" s="237"/>
      <c r="W4" s="108"/>
      <c r="X4" s="108"/>
      <c r="Y4" s="108"/>
      <c r="Z4" s="155"/>
      <c r="AA4" s="156"/>
      <c r="AB4" s="156"/>
      <c r="AC4" s="156"/>
      <c r="AD4" s="156"/>
      <c r="AE4" s="156"/>
      <c r="AF4" s="157"/>
    </row>
    <row r="5" spans="2:32" ht="27.75" customHeight="1" x14ac:dyDescent="0.2">
      <c r="B5" s="36"/>
      <c r="C5" s="95" t="s">
        <v>3</v>
      </c>
      <c r="D5" s="8"/>
      <c r="E5" s="115"/>
      <c r="F5" s="125"/>
      <c r="G5" s="65"/>
      <c r="H5" s="106"/>
      <c r="I5" s="107"/>
      <c r="J5" s="107"/>
      <c r="K5" s="169"/>
      <c r="L5" s="176"/>
      <c r="M5" s="200"/>
      <c r="N5" s="176"/>
      <c r="O5" s="223"/>
      <c r="P5" s="195"/>
      <c r="Q5" s="206"/>
      <c r="R5" s="218"/>
      <c r="S5" s="228"/>
      <c r="T5" s="108"/>
      <c r="U5" s="206"/>
      <c r="V5" s="237"/>
      <c r="W5" s="108"/>
      <c r="X5" s="108"/>
      <c r="Y5" s="108"/>
      <c r="Z5" s="158"/>
      <c r="AA5" s="159"/>
      <c r="AB5" s="159"/>
      <c r="AC5" s="159"/>
      <c r="AD5" s="159"/>
      <c r="AE5" s="159"/>
      <c r="AF5" s="160"/>
    </row>
    <row r="6" spans="2:32" ht="16.5" customHeight="1" x14ac:dyDescent="0.2">
      <c r="B6" s="36"/>
      <c r="C6" s="109" t="s">
        <v>201</v>
      </c>
      <c r="D6" s="8"/>
      <c r="E6" s="115"/>
      <c r="F6" s="125"/>
      <c r="G6" s="65"/>
      <c r="H6" s="110"/>
      <c r="I6" s="111"/>
      <c r="J6" s="111"/>
      <c r="K6" s="170"/>
      <c r="L6" s="177"/>
      <c r="M6" s="201"/>
      <c r="N6" s="177"/>
      <c r="O6" s="224"/>
      <c r="P6" s="196"/>
      <c r="Q6" s="207"/>
      <c r="R6" s="219"/>
      <c r="S6" s="158"/>
      <c r="T6" s="112"/>
      <c r="U6" s="207"/>
      <c r="V6" s="238"/>
      <c r="W6" s="112"/>
      <c r="X6" s="112"/>
      <c r="Y6" s="112"/>
      <c r="Z6" s="158"/>
      <c r="AA6" s="159"/>
      <c r="AB6" s="159"/>
      <c r="AC6" s="159"/>
      <c r="AD6" s="159"/>
      <c r="AE6" s="159"/>
      <c r="AF6" s="160"/>
    </row>
    <row r="7" spans="2:32" x14ac:dyDescent="0.2">
      <c r="B7" s="37" t="s">
        <v>4</v>
      </c>
      <c r="C7" s="49" t="s">
        <v>198</v>
      </c>
      <c r="D7" s="8"/>
      <c r="E7" s="116">
        <v>18610</v>
      </c>
      <c r="F7" s="125">
        <v>14265</v>
      </c>
      <c r="G7" s="62">
        <f>E7-F7</f>
        <v>4345</v>
      </c>
      <c r="H7" s="22">
        <v>12950</v>
      </c>
      <c r="I7" s="74">
        <v>4345</v>
      </c>
      <c r="J7" s="74"/>
      <c r="K7" s="170">
        <f t="shared" ref="K7:K51" si="0">SUM(H7:J7)</f>
        <v>17295</v>
      </c>
      <c r="L7" s="177"/>
      <c r="M7" s="201">
        <f>L7+K7</f>
        <v>17295</v>
      </c>
      <c r="N7" s="177">
        <v>-800</v>
      </c>
      <c r="O7" s="224"/>
      <c r="P7" s="196">
        <f>N7+M7</f>
        <v>16495</v>
      </c>
      <c r="Q7" s="208"/>
      <c r="R7" s="177"/>
      <c r="S7" s="161"/>
      <c r="T7" s="73">
        <f t="shared" ref="T7:T22" si="1">SUM(Q7:S7)</f>
        <v>0</v>
      </c>
      <c r="U7" s="208"/>
      <c r="V7" s="239"/>
      <c r="W7" s="73"/>
      <c r="X7" s="73"/>
      <c r="Y7" s="73"/>
      <c r="Z7" s="158" t="s">
        <v>203</v>
      </c>
      <c r="AA7" s="159"/>
      <c r="AB7" s="159"/>
      <c r="AC7" s="159"/>
      <c r="AD7" s="159"/>
      <c r="AE7" s="159"/>
      <c r="AF7" s="160"/>
    </row>
    <row r="8" spans="2:32" x14ac:dyDescent="0.2">
      <c r="B8" s="37" t="s">
        <v>5</v>
      </c>
      <c r="C8" s="49" t="s">
        <v>6</v>
      </c>
      <c r="D8" s="8"/>
      <c r="E8" s="116">
        <v>5279.3028000000004</v>
      </c>
      <c r="F8" s="125">
        <v>5324.8</v>
      </c>
      <c r="G8" s="62">
        <f t="shared" ref="G8:G46" si="2">E8-F8</f>
        <v>-45.497199999999793</v>
      </c>
      <c r="H8" s="22"/>
      <c r="I8" s="74"/>
      <c r="J8" s="74">
        <v>100</v>
      </c>
      <c r="K8" s="170">
        <f t="shared" si="0"/>
        <v>100</v>
      </c>
      <c r="L8" s="177"/>
      <c r="M8" s="201">
        <f t="shared" ref="M8:M51" si="3">L8+K8</f>
        <v>100</v>
      </c>
      <c r="N8" s="177">
        <v>-50</v>
      </c>
      <c r="O8" s="224"/>
      <c r="P8" s="196">
        <f t="shared" ref="P8:P52" si="4">N8+M8</f>
        <v>50</v>
      </c>
      <c r="Q8" s="208"/>
      <c r="R8" s="177"/>
      <c r="S8" s="161"/>
      <c r="T8" s="73">
        <f t="shared" si="1"/>
        <v>0</v>
      </c>
      <c r="U8" s="208"/>
      <c r="V8" s="239"/>
      <c r="W8" s="73"/>
      <c r="X8" s="73"/>
      <c r="Y8" s="73"/>
      <c r="Z8" s="158" t="s">
        <v>267</v>
      </c>
      <c r="AA8" s="159"/>
      <c r="AB8" s="159"/>
      <c r="AC8" s="159"/>
      <c r="AD8" s="159"/>
      <c r="AE8" s="159"/>
      <c r="AF8" s="160"/>
    </row>
    <row r="9" spans="2:32" x14ac:dyDescent="0.2">
      <c r="B9" s="37"/>
      <c r="C9" s="49" t="s">
        <v>22</v>
      </c>
      <c r="D9" s="8"/>
      <c r="E9" s="116">
        <v>150.001</v>
      </c>
      <c r="F9" s="125">
        <v>91.4</v>
      </c>
      <c r="G9" s="62">
        <f>E9-F9</f>
        <v>58.600999999999999</v>
      </c>
      <c r="H9" s="22"/>
      <c r="I9" s="74">
        <v>90</v>
      </c>
      <c r="J9" s="75">
        <v>850</v>
      </c>
      <c r="K9" s="170">
        <f>SUM(H9:J9)</f>
        <v>940</v>
      </c>
      <c r="L9" s="177"/>
      <c r="M9" s="201">
        <f t="shared" si="3"/>
        <v>940</v>
      </c>
      <c r="N9" s="177"/>
      <c r="O9" s="224">
        <v>-190</v>
      </c>
      <c r="P9" s="196">
        <f>SUM(M9:O9)</f>
        <v>750</v>
      </c>
      <c r="Q9" s="208"/>
      <c r="R9" s="177"/>
      <c r="S9" s="161"/>
      <c r="T9" s="73">
        <f t="shared" si="1"/>
        <v>0</v>
      </c>
      <c r="U9" s="208"/>
      <c r="V9" s="239"/>
      <c r="W9" s="73"/>
      <c r="X9" s="73"/>
      <c r="Y9" s="73"/>
      <c r="Z9" s="158" t="s">
        <v>204</v>
      </c>
      <c r="AA9" s="159"/>
      <c r="AB9" s="159"/>
      <c r="AC9" s="159"/>
      <c r="AD9" s="159"/>
      <c r="AE9" s="159"/>
      <c r="AF9" s="160"/>
    </row>
    <row r="10" spans="2:32" x14ac:dyDescent="0.2">
      <c r="B10" s="37"/>
      <c r="C10" s="49" t="s">
        <v>36</v>
      </c>
      <c r="D10" s="8"/>
      <c r="E10" s="116">
        <v>150.00452999999999</v>
      </c>
      <c r="F10" s="125">
        <v>28.9</v>
      </c>
      <c r="G10" s="62">
        <f>E10-F10</f>
        <v>121.10452999999998</v>
      </c>
      <c r="H10" s="22"/>
      <c r="I10" s="74">
        <v>100</v>
      </c>
      <c r="J10" s="75">
        <v>400</v>
      </c>
      <c r="K10" s="170">
        <f>SUM(H10:J10)</f>
        <v>500</v>
      </c>
      <c r="L10" s="177">
        <v>-250</v>
      </c>
      <c r="M10" s="201">
        <v>250</v>
      </c>
      <c r="N10" s="177"/>
      <c r="O10" s="224"/>
      <c r="P10" s="196">
        <f t="shared" si="4"/>
        <v>250</v>
      </c>
      <c r="Q10" s="208">
        <v>400</v>
      </c>
      <c r="R10" s="177"/>
      <c r="S10" s="161">
        <v>-150</v>
      </c>
      <c r="T10" s="73">
        <f t="shared" si="1"/>
        <v>250</v>
      </c>
      <c r="U10" s="208"/>
      <c r="V10" s="239"/>
      <c r="W10" s="73"/>
      <c r="X10" s="73"/>
      <c r="Y10" s="73"/>
      <c r="Z10" s="158" t="s">
        <v>204</v>
      </c>
      <c r="AA10" s="159"/>
      <c r="AB10" s="159"/>
      <c r="AC10" s="159"/>
      <c r="AD10" s="159"/>
      <c r="AE10" s="159"/>
      <c r="AF10" s="160"/>
    </row>
    <row r="11" spans="2:32" x14ac:dyDescent="0.2">
      <c r="B11" s="37"/>
      <c r="C11" s="49" t="s">
        <v>39</v>
      </c>
      <c r="D11" s="8"/>
      <c r="E11" s="116">
        <v>360</v>
      </c>
      <c r="F11" s="125">
        <v>176.6</v>
      </c>
      <c r="G11" s="62">
        <f>E11-F11</f>
        <v>183.4</v>
      </c>
      <c r="H11" s="22"/>
      <c r="I11" s="74">
        <v>183</v>
      </c>
      <c r="J11" s="74"/>
      <c r="K11" s="170">
        <f>SUM(H11:J11)</f>
        <v>183</v>
      </c>
      <c r="L11" s="177"/>
      <c r="M11" s="201">
        <f t="shared" si="3"/>
        <v>183</v>
      </c>
      <c r="N11" s="177"/>
      <c r="O11" s="224"/>
      <c r="P11" s="196">
        <f t="shared" si="4"/>
        <v>183</v>
      </c>
      <c r="Q11" s="208"/>
      <c r="R11" s="202"/>
      <c r="S11" s="229"/>
      <c r="T11" s="73">
        <f t="shared" si="1"/>
        <v>0</v>
      </c>
      <c r="U11" s="210"/>
      <c r="V11" s="240"/>
      <c r="W11" s="84"/>
      <c r="X11" s="84"/>
      <c r="Y11" s="84"/>
      <c r="Z11" s="158" t="s">
        <v>228</v>
      </c>
      <c r="AA11" s="159"/>
      <c r="AB11" s="159"/>
      <c r="AC11" s="159"/>
      <c r="AD11" s="159"/>
      <c r="AE11" s="159"/>
      <c r="AF11" s="160"/>
    </row>
    <row r="12" spans="2:32" x14ac:dyDescent="0.2">
      <c r="B12" s="37"/>
      <c r="C12" s="49" t="s">
        <v>26</v>
      </c>
      <c r="D12" s="8"/>
      <c r="E12" s="116">
        <v>50.003</v>
      </c>
      <c r="F12" s="125">
        <v>43</v>
      </c>
      <c r="G12" s="62">
        <f>E12-F12</f>
        <v>7.0030000000000001</v>
      </c>
      <c r="H12" s="22"/>
      <c r="I12" s="74">
        <v>7</v>
      </c>
      <c r="J12" s="75">
        <v>200</v>
      </c>
      <c r="K12" s="170">
        <f>SUM(H12:J12)</f>
        <v>207</v>
      </c>
      <c r="L12" s="177"/>
      <c r="M12" s="201">
        <f t="shared" si="3"/>
        <v>207</v>
      </c>
      <c r="N12" s="177"/>
      <c r="O12" s="224"/>
      <c r="P12" s="196">
        <f t="shared" si="4"/>
        <v>207</v>
      </c>
      <c r="Q12" s="208">
        <v>700</v>
      </c>
      <c r="R12" s="177"/>
      <c r="S12" s="161">
        <v>-500</v>
      </c>
      <c r="T12" s="73">
        <f t="shared" si="1"/>
        <v>200</v>
      </c>
      <c r="U12" s="208"/>
      <c r="V12" s="239"/>
      <c r="W12" s="73"/>
      <c r="X12" s="73"/>
      <c r="Y12" s="73"/>
      <c r="Z12" s="158" t="s">
        <v>204</v>
      </c>
      <c r="AA12" s="159"/>
      <c r="AB12" s="159"/>
      <c r="AC12" s="159"/>
      <c r="AD12" s="159"/>
      <c r="AE12" s="159"/>
      <c r="AF12" s="160"/>
    </row>
    <row r="13" spans="2:32" x14ac:dyDescent="0.2">
      <c r="B13" s="37"/>
      <c r="C13" s="49" t="s">
        <v>16</v>
      </c>
      <c r="D13" s="8"/>
      <c r="E13" s="116">
        <v>199.99931000000004</v>
      </c>
      <c r="F13" s="125">
        <v>86.1</v>
      </c>
      <c r="G13" s="62">
        <f>E13-F13</f>
        <v>113.89931000000004</v>
      </c>
      <c r="H13" s="22"/>
      <c r="I13" s="74">
        <v>550</v>
      </c>
      <c r="J13" s="74"/>
      <c r="K13" s="170">
        <f>SUM(H13:J13)</f>
        <v>550</v>
      </c>
      <c r="L13" s="177"/>
      <c r="M13" s="201">
        <f t="shared" si="3"/>
        <v>550</v>
      </c>
      <c r="N13" s="177">
        <v>-250</v>
      </c>
      <c r="O13" s="224"/>
      <c r="P13" s="196">
        <f t="shared" si="4"/>
        <v>300</v>
      </c>
      <c r="Q13" s="208"/>
      <c r="R13" s="177"/>
      <c r="S13" s="161"/>
      <c r="T13" s="73">
        <f t="shared" si="1"/>
        <v>0</v>
      </c>
      <c r="U13" s="208"/>
      <c r="V13" s="239"/>
      <c r="W13" s="73"/>
      <c r="X13" s="73"/>
      <c r="Y13" s="73"/>
      <c r="Z13" s="158" t="s">
        <v>205</v>
      </c>
      <c r="AA13" s="159"/>
      <c r="AB13" s="159"/>
      <c r="AC13" s="159"/>
      <c r="AD13" s="159"/>
      <c r="AE13" s="159"/>
      <c r="AF13" s="160"/>
    </row>
    <row r="14" spans="2:32" x14ac:dyDescent="0.2">
      <c r="B14" s="37" t="s">
        <v>7</v>
      </c>
      <c r="C14" s="49" t="s">
        <v>8</v>
      </c>
      <c r="D14" s="8"/>
      <c r="E14" s="116">
        <v>149.99886000000001</v>
      </c>
      <c r="F14" s="125">
        <v>142.1</v>
      </c>
      <c r="G14" s="62">
        <f t="shared" si="2"/>
        <v>7.8988600000000133</v>
      </c>
      <c r="H14" s="22"/>
      <c r="I14" s="74">
        <v>8</v>
      </c>
      <c r="J14" s="74"/>
      <c r="K14" s="170">
        <f t="shared" si="0"/>
        <v>8</v>
      </c>
      <c r="L14" s="177"/>
      <c r="M14" s="201">
        <f t="shared" si="3"/>
        <v>8</v>
      </c>
      <c r="N14" s="177"/>
      <c r="O14" s="224"/>
      <c r="P14" s="196">
        <f t="shared" si="4"/>
        <v>8</v>
      </c>
      <c r="Q14" s="208"/>
      <c r="R14" s="177"/>
      <c r="S14" s="161"/>
      <c r="T14" s="73">
        <f t="shared" si="1"/>
        <v>0</v>
      </c>
      <c r="U14" s="208"/>
      <c r="V14" s="239"/>
      <c r="W14" s="73"/>
      <c r="X14" s="73"/>
      <c r="Y14" s="73"/>
      <c r="Z14" s="158" t="s">
        <v>207</v>
      </c>
      <c r="AA14" s="159"/>
      <c r="AB14" s="159"/>
      <c r="AC14" s="159"/>
      <c r="AD14" s="159"/>
      <c r="AE14" s="159"/>
      <c r="AF14" s="160"/>
    </row>
    <row r="15" spans="2:32" x14ac:dyDescent="0.2">
      <c r="B15" s="37"/>
      <c r="C15" s="49" t="s">
        <v>37</v>
      </c>
      <c r="D15" s="8"/>
      <c r="E15" s="116">
        <v>490</v>
      </c>
      <c r="F15" s="125">
        <v>258.3</v>
      </c>
      <c r="G15" s="62">
        <f>E15-F15</f>
        <v>231.7</v>
      </c>
      <c r="H15" s="22"/>
      <c r="I15" s="74">
        <v>240</v>
      </c>
      <c r="J15" s="74"/>
      <c r="K15" s="170">
        <f>SUM(H15:J15)</f>
        <v>240</v>
      </c>
      <c r="L15" s="177"/>
      <c r="M15" s="201">
        <f t="shared" si="3"/>
        <v>240</v>
      </c>
      <c r="N15" s="177"/>
      <c r="O15" s="224"/>
      <c r="P15" s="196">
        <f t="shared" si="4"/>
        <v>240</v>
      </c>
      <c r="Q15" s="208"/>
      <c r="R15" s="177"/>
      <c r="S15" s="161"/>
      <c r="T15" s="73">
        <f t="shared" si="1"/>
        <v>0</v>
      </c>
      <c r="U15" s="208"/>
      <c r="V15" s="239"/>
      <c r="W15" s="73"/>
      <c r="X15" s="73"/>
      <c r="Y15" s="73"/>
      <c r="Z15" s="158" t="s">
        <v>206</v>
      </c>
      <c r="AA15" s="159"/>
      <c r="AB15" s="159"/>
      <c r="AC15" s="159"/>
      <c r="AD15" s="159"/>
      <c r="AE15" s="159"/>
      <c r="AF15" s="160"/>
    </row>
    <row r="16" spans="2:32" x14ac:dyDescent="0.2">
      <c r="B16" s="37"/>
      <c r="C16" s="49" t="s">
        <v>38</v>
      </c>
      <c r="D16" s="8"/>
      <c r="E16" s="116">
        <v>180</v>
      </c>
      <c r="F16" s="125">
        <v>8.1</v>
      </c>
      <c r="G16" s="62">
        <f>E16-F16</f>
        <v>171.9</v>
      </c>
      <c r="H16" s="22"/>
      <c r="I16" s="74">
        <v>97</v>
      </c>
      <c r="J16" s="74"/>
      <c r="K16" s="170">
        <f>SUM(H16:J16)</f>
        <v>97</v>
      </c>
      <c r="L16" s="177">
        <v>-27</v>
      </c>
      <c r="M16" s="201">
        <f t="shared" si="3"/>
        <v>70</v>
      </c>
      <c r="N16" s="177">
        <v>-10</v>
      </c>
      <c r="O16" s="224"/>
      <c r="P16" s="196">
        <f t="shared" si="4"/>
        <v>60</v>
      </c>
      <c r="Q16" s="209"/>
      <c r="R16" s="178"/>
      <c r="S16" s="230"/>
      <c r="T16" s="73">
        <f t="shared" si="1"/>
        <v>0</v>
      </c>
      <c r="U16" s="209"/>
      <c r="V16" s="241"/>
      <c r="W16" s="83"/>
      <c r="X16" s="83"/>
      <c r="Y16" s="83"/>
      <c r="Z16" s="158" t="s">
        <v>206</v>
      </c>
      <c r="AA16" s="159"/>
      <c r="AB16" s="159"/>
      <c r="AC16" s="159"/>
      <c r="AD16" s="159"/>
      <c r="AE16" s="159"/>
      <c r="AF16" s="160"/>
    </row>
    <row r="17" spans="2:32" x14ac:dyDescent="0.2">
      <c r="B17" s="37"/>
      <c r="C17" s="96" t="s">
        <v>40</v>
      </c>
      <c r="D17" s="8"/>
      <c r="E17" s="116">
        <v>149.9982</v>
      </c>
      <c r="F17" s="125">
        <v>174.6</v>
      </c>
      <c r="G17" s="62">
        <f>E17-F17</f>
        <v>-24.601799999999997</v>
      </c>
      <c r="H17" s="32"/>
      <c r="I17" s="80">
        <v>20</v>
      </c>
      <c r="J17" s="80"/>
      <c r="K17" s="170">
        <f>SUM(H17:J17)</f>
        <v>20</v>
      </c>
      <c r="L17" s="177"/>
      <c r="M17" s="201">
        <f t="shared" si="3"/>
        <v>20</v>
      </c>
      <c r="N17" s="202"/>
      <c r="O17" s="225"/>
      <c r="P17" s="196">
        <f t="shared" si="4"/>
        <v>20</v>
      </c>
      <c r="Q17" s="210"/>
      <c r="R17" s="202"/>
      <c r="S17" s="229"/>
      <c r="T17" s="73">
        <f t="shared" si="1"/>
        <v>0</v>
      </c>
      <c r="U17" s="210"/>
      <c r="V17" s="240"/>
      <c r="W17" s="84"/>
      <c r="X17" s="84"/>
      <c r="Y17" s="84"/>
      <c r="Z17" s="158" t="s">
        <v>207</v>
      </c>
      <c r="AA17" s="159"/>
      <c r="AB17" s="159"/>
      <c r="AC17" s="159"/>
      <c r="AD17" s="159"/>
      <c r="AE17" s="159"/>
      <c r="AF17" s="160"/>
    </row>
    <row r="18" spans="2:32" x14ac:dyDescent="0.2">
      <c r="B18" s="37"/>
      <c r="C18" s="49" t="s">
        <v>12</v>
      </c>
      <c r="D18" s="8"/>
      <c r="E18" s="116">
        <v>150</v>
      </c>
      <c r="F18" s="125">
        <v>67.5</v>
      </c>
      <c r="G18" s="62">
        <f>E18-F18</f>
        <v>82.5</v>
      </c>
      <c r="H18" s="22"/>
      <c r="I18" s="74">
        <v>83</v>
      </c>
      <c r="J18" s="74"/>
      <c r="K18" s="170">
        <f>SUM(H18:J18)</f>
        <v>83</v>
      </c>
      <c r="L18" s="177">
        <v>-33</v>
      </c>
      <c r="M18" s="201">
        <v>50</v>
      </c>
      <c r="N18" s="177"/>
      <c r="O18" s="224"/>
      <c r="P18" s="196">
        <f t="shared" si="4"/>
        <v>50</v>
      </c>
      <c r="Q18" s="208"/>
      <c r="R18" s="177"/>
      <c r="S18" s="161"/>
      <c r="T18" s="73">
        <f t="shared" si="1"/>
        <v>0</v>
      </c>
      <c r="U18" s="208"/>
      <c r="V18" s="239"/>
      <c r="W18" s="73"/>
      <c r="X18" s="73"/>
      <c r="Y18" s="73"/>
      <c r="Z18" s="158" t="s">
        <v>207</v>
      </c>
      <c r="AA18" s="159"/>
      <c r="AB18" s="159"/>
      <c r="AC18" s="159"/>
      <c r="AD18" s="159"/>
      <c r="AE18" s="159"/>
      <c r="AF18" s="160"/>
    </row>
    <row r="19" spans="2:32" hidden="1" x14ac:dyDescent="0.2">
      <c r="B19" s="37"/>
      <c r="C19" s="49" t="s">
        <v>14</v>
      </c>
      <c r="D19" s="8"/>
      <c r="E19" s="116">
        <v>100.00131999999999</v>
      </c>
      <c r="F19" s="125">
        <v>71.400000000000006</v>
      </c>
      <c r="G19" s="62">
        <f>E19-F19</f>
        <v>28.601319999999987</v>
      </c>
      <c r="H19" s="22"/>
      <c r="I19" s="74"/>
      <c r="J19" s="74"/>
      <c r="K19" s="170">
        <f>SUM(H19:J19)</f>
        <v>0</v>
      </c>
      <c r="L19" s="177"/>
      <c r="M19" s="201">
        <f t="shared" si="3"/>
        <v>0</v>
      </c>
      <c r="N19" s="177"/>
      <c r="O19" s="224"/>
      <c r="P19" s="196">
        <f t="shared" si="4"/>
        <v>0</v>
      </c>
      <c r="Q19" s="208"/>
      <c r="R19" s="177"/>
      <c r="S19" s="161"/>
      <c r="T19" s="73">
        <f t="shared" si="1"/>
        <v>0</v>
      </c>
      <c r="U19" s="208"/>
      <c r="V19" s="239"/>
      <c r="W19" s="73"/>
      <c r="X19" s="73"/>
      <c r="Y19" s="73"/>
      <c r="Z19" s="158"/>
      <c r="AA19" s="159"/>
      <c r="AB19" s="159"/>
      <c r="AC19" s="159"/>
      <c r="AD19" s="159"/>
      <c r="AE19" s="159"/>
      <c r="AF19" s="160"/>
    </row>
    <row r="20" spans="2:32" hidden="1" x14ac:dyDescent="0.2">
      <c r="B20" s="37"/>
      <c r="C20" s="5"/>
      <c r="D20" s="8"/>
      <c r="E20" s="148"/>
      <c r="F20" s="152"/>
      <c r="G20" s="148"/>
      <c r="H20" s="5"/>
      <c r="I20" s="113"/>
      <c r="J20" s="5"/>
      <c r="K20" s="5"/>
      <c r="L20" s="179"/>
      <c r="M20" s="201">
        <f t="shared" si="3"/>
        <v>0</v>
      </c>
      <c r="N20" s="202"/>
      <c r="O20" s="225"/>
      <c r="P20" s="196">
        <f t="shared" si="4"/>
        <v>0</v>
      </c>
      <c r="R20" s="179"/>
      <c r="S20" s="231"/>
      <c r="T20" s="73">
        <f t="shared" si="1"/>
        <v>0</v>
      </c>
      <c r="U20" s="235"/>
      <c r="V20" s="242"/>
      <c r="W20" s="236"/>
      <c r="Z20" s="158"/>
      <c r="AA20" s="159"/>
      <c r="AB20" s="159"/>
      <c r="AC20" s="159"/>
      <c r="AD20" s="159"/>
      <c r="AE20" s="159"/>
      <c r="AF20" s="160"/>
    </row>
    <row r="21" spans="2:32" x14ac:dyDescent="0.2">
      <c r="B21" s="37"/>
      <c r="C21" s="49" t="s">
        <v>159</v>
      </c>
      <c r="D21" s="8"/>
      <c r="E21" s="116">
        <v>209.99822999999998</v>
      </c>
      <c r="F21" s="125">
        <v>159</v>
      </c>
      <c r="G21" s="62">
        <f>E21-F21</f>
        <v>50.998229999999978</v>
      </c>
      <c r="H21" s="22"/>
      <c r="I21" s="74">
        <v>51</v>
      </c>
      <c r="J21" s="74"/>
      <c r="K21" s="170">
        <f>SUM(H21:J21)</f>
        <v>51</v>
      </c>
      <c r="L21" s="177"/>
      <c r="M21" s="201">
        <f t="shared" si="3"/>
        <v>51</v>
      </c>
      <c r="N21" s="177"/>
      <c r="O21" s="224"/>
      <c r="P21" s="196">
        <f t="shared" si="4"/>
        <v>51</v>
      </c>
      <c r="Q21" s="208"/>
      <c r="R21" s="177"/>
      <c r="S21" s="161"/>
      <c r="T21" s="73">
        <f t="shared" si="1"/>
        <v>0</v>
      </c>
      <c r="U21" s="208"/>
      <c r="V21" s="239"/>
      <c r="W21" s="73"/>
      <c r="X21" s="73"/>
      <c r="Y21" s="73"/>
      <c r="Z21" s="158" t="s">
        <v>207</v>
      </c>
      <c r="AA21" s="159"/>
      <c r="AB21" s="159"/>
      <c r="AC21" s="159"/>
      <c r="AD21" s="159"/>
      <c r="AE21" s="159"/>
      <c r="AF21" s="160"/>
    </row>
    <row r="22" spans="2:32" x14ac:dyDescent="0.2">
      <c r="B22" s="37"/>
      <c r="C22" s="96" t="s">
        <v>231</v>
      </c>
      <c r="D22" s="8"/>
      <c r="E22" s="116"/>
      <c r="F22" s="125"/>
      <c r="G22" s="62"/>
      <c r="H22" s="32"/>
      <c r="I22" s="80"/>
      <c r="J22" s="80">
        <v>486</v>
      </c>
      <c r="K22" s="170">
        <f>SUM(H22:J22)</f>
        <v>486</v>
      </c>
      <c r="L22" s="178"/>
      <c r="M22" s="201">
        <f t="shared" si="3"/>
        <v>486</v>
      </c>
      <c r="N22" s="178"/>
      <c r="O22" s="226"/>
      <c r="P22" s="196">
        <f t="shared" si="4"/>
        <v>486</v>
      </c>
      <c r="Q22" s="209"/>
      <c r="R22" s="178"/>
      <c r="S22" s="230"/>
      <c r="T22" s="73">
        <f t="shared" si="1"/>
        <v>0</v>
      </c>
      <c r="U22" s="209"/>
      <c r="V22" s="241"/>
      <c r="W22" s="83"/>
      <c r="X22" s="83"/>
      <c r="Y22" s="83"/>
      <c r="Z22" s="158" t="s">
        <v>232</v>
      </c>
      <c r="AA22" s="159"/>
      <c r="AB22" s="159"/>
      <c r="AC22" s="159"/>
      <c r="AD22" s="159"/>
      <c r="AE22" s="159"/>
      <c r="AF22" s="160"/>
    </row>
    <row r="23" spans="2:32" x14ac:dyDescent="0.2">
      <c r="B23" s="37"/>
      <c r="C23" s="96"/>
      <c r="D23" s="8"/>
      <c r="E23" s="116"/>
      <c r="F23" s="125"/>
      <c r="G23" s="62"/>
      <c r="H23" s="32"/>
      <c r="I23" s="80"/>
      <c r="J23" s="80"/>
      <c r="K23" s="170"/>
      <c r="L23" s="178"/>
      <c r="M23" s="201"/>
      <c r="N23" s="178"/>
      <c r="O23" s="226"/>
      <c r="P23" s="196"/>
      <c r="Q23" s="209"/>
      <c r="R23" s="178"/>
      <c r="S23" s="230"/>
      <c r="T23" s="73"/>
      <c r="U23" s="209"/>
      <c r="V23" s="241"/>
      <c r="W23" s="83"/>
      <c r="X23" s="83"/>
      <c r="Y23" s="83"/>
      <c r="Z23" s="158"/>
      <c r="AA23" s="159"/>
      <c r="AB23" s="159"/>
      <c r="AC23" s="159"/>
      <c r="AD23" s="159"/>
      <c r="AE23" s="159"/>
      <c r="AF23" s="160"/>
    </row>
    <row r="24" spans="2:32" x14ac:dyDescent="0.2">
      <c r="B24" s="37"/>
      <c r="C24" s="97" t="s">
        <v>202</v>
      </c>
      <c r="D24" s="8"/>
      <c r="E24" s="116"/>
      <c r="F24" s="125"/>
      <c r="G24" s="62"/>
      <c r="H24" s="32"/>
      <c r="I24" s="80"/>
      <c r="J24" s="80"/>
      <c r="K24" s="170"/>
      <c r="L24" s="178"/>
      <c r="M24" s="201"/>
      <c r="N24" s="178"/>
      <c r="O24" s="226"/>
      <c r="P24" s="196"/>
      <c r="Q24" s="209"/>
      <c r="R24" s="178"/>
      <c r="S24" s="230"/>
      <c r="T24" s="73"/>
      <c r="U24" s="209"/>
      <c r="V24" s="241"/>
      <c r="W24" s="83"/>
      <c r="X24" s="83"/>
      <c r="Y24" s="83"/>
      <c r="Z24" s="158"/>
      <c r="AA24" s="159"/>
      <c r="AB24" s="159"/>
      <c r="AC24" s="159"/>
      <c r="AD24" s="159"/>
      <c r="AE24" s="159"/>
      <c r="AF24" s="160"/>
    </row>
    <row r="25" spans="2:32" x14ac:dyDescent="0.2">
      <c r="B25" s="37"/>
      <c r="C25" s="49" t="s">
        <v>174</v>
      </c>
      <c r="D25" s="8"/>
      <c r="E25" s="116">
        <v>49.997699999999995</v>
      </c>
      <c r="F25" s="125">
        <v>28.5</v>
      </c>
      <c r="G25" s="62">
        <f>E25-F25</f>
        <v>21.497699999999995</v>
      </c>
      <c r="H25" s="22"/>
      <c r="I25" s="74"/>
      <c r="J25" s="74">
        <v>1250</v>
      </c>
      <c r="K25" s="170">
        <f>SUM(H25:J25)</f>
        <v>1250</v>
      </c>
      <c r="L25" s="177">
        <v>-950</v>
      </c>
      <c r="M25" s="201">
        <v>300</v>
      </c>
      <c r="N25" s="177">
        <v>-100</v>
      </c>
      <c r="O25" s="224"/>
      <c r="P25" s="196">
        <f t="shared" si="4"/>
        <v>200</v>
      </c>
      <c r="Q25" s="208">
        <v>1200</v>
      </c>
      <c r="R25" s="177">
        <v>-600</v>
      </c>
      <c r="S25" s="161">
        <v>400</v>
      </c>
      <c r="T25" s="73">
        <f>SUM(Q25:S25)</f>
        <v>1000</v>
      </c>
      <c r="U25" s="208"/>
      <c r="V25" s="239"/>
      <c r="W25" s="73"/>
      <c r="X25" s="73"/>
      <c r="Y25" s="73"/>
      <c r="Z25" s="158" t="s">
        <v>226</v>
      </c>
      <c r="AA25" s="159"/>
      <c r="AB25" s="159"/>
      <c r="AC25" s="159"/>
      <c r="AD25" s="159"/>
      <c r="AE25" s="159"/>
      <c r="AF25" s="160"/>
    </row>
    <row r="26" spans="2:32" x14ac:dyDescent="0.2">
      <c r="B26" s="37"/>
      <c r="C26" s="49" t="s">
        <v>190</v>
      </c>
      <c r="D26" s="8"/>
      <c r="E26" s="116"/>
      <c r="F26" s="125"/>
      <c r="G26" s="62"/>
      <c r="H26" s="22"/>
      <c r="I26" s="74"/>
      <c r="J26" s="74">
        <v>75</v>
      </c>
      <c r="K26" s="170">
        <f>SUM(H26:J26)</f>
        <v>75</v>
      </c>
      <c r="L26" s="177"/>
      <c r="M26" s="201">
        <f t="shared" si="3"/>
        <v>75</v>
      </c>
      <c r="N26" s="177"/>
      <c r="O26" s="224"/>
      <c r="P26" s="196">
        <f t="shared" si="4"/>
        <v>75</v>
      </c>
      <c r="Q26" s="208">
        <v>250</v>
      </c>
      <c r="R26" s="177"/>
      <c r="S26" s="161">
        <v>-250</v>
      </c>
      <c r="T26" s="73">
        <f t="shared" ref="T26:T52" si="5">SUM(Q26:S26)</f>
        <v>0</v>
      </c>
      <c r="U26" s="208"/>
      <c r="V26" s="239"/>
      <c r="W26" s="73"/>
      <c r="X26" s="73"/>
      <c r="Y26" s="73"/>
      <c r="Z26" s="158" t="s">
        <v>208</v>
      </c>
      <c r="AA26" s="159"/>
      <c r="AB26" s="159"/>
      <c r="AC26" s="159"/>
      <c r="AD26" s="159"/>
      <c r="AE26" s="159"/>
      <c r="AF26" s="160"/>
    </row>
    <row r="27" spans="2:32" x14ac:dyDescent="0.2">
      <c r="B27" s="37" t="s">
        <v>9</v>
      </c>
      <c r="C27" s="49" t="s">
        <v>10</v>
      </c>
      <c r="D27" s="8"/>
      <c r="E27" s="116">
        <v>50.006599999999999</v>
      </c>
      <c r="F27" s="125">
        <v>15.6</v>
      </c>
      <c r="G27" s="62">
        <f t="shared" si="2"/>
        <v>34.406599999999997</v>
      </c>
      <c r="H27" s="22"/>
      <c r="I27" s="74"/>
      <c r="J27" s="74">
        <v>200</v>
      </c>
      <c r="K27" s="170">
        <f t="shared" si="0"/>
        <v>200</v>
      </c>
      <c r="L27" s="177"/>
      <c r="M27" s="201">
        <f t="shared" si="3"/>
        <v>200</v>
      </c>
      <c r="N27" s="177"/>
      <c r="O27" s="224"/>
      <c r="P27" s="196">
        <f t="shared" si="4"/>
        <v>200</v>
      </c>
      <c r="Q27" s="208"/>
      <c r="R27" s="177"/>
      <c r="S27" s="161">
        <v>300</v>
      </c>
      <c r="T27" s="73">
        <f t="shared" si="5"/>
        <v>300</v>
      </c>
      <c r="U27" s="208"/>
      <c r="V27" s="239"/>
      <c r="W27" s="73"/>
      <c r="X27" s="73"/>
      <c r="Y27" s="73"/>
      <c r="Z27" s="158" t="s">
        <v>209</v>
      </c>
      <c r="AA27" s="159"/>
      <c r="AB27" s="159"/>
      <c r="AC27" s="159"/>
      <c r="AD27" s="159"/>
      <c r="AE27" s="159"/>
      <c r="AF27" s="160"/>
    </row>
    <row r="28" spans="2:32" x14ac:dyDescent="0.2">
      <c r="B28" s="37" t="s">
        <v>11</v>
      </c>
      <c r="C28" s="49" t="s">
        <v>193</v>
      </c>
      <c r="D28" s="8"/>
      <c r="E28" s="116"/>
      <c r="F28" s="125"/>
      <c r="G28" s="62"/>
      <c r="H28" s="22"/>
      <c r="I28" s="74"/>
      <c r="J28" s="74">
        <v>150</v>
      </c>
      <c r="K28" s="170">
        <f>SUM(H28:J28)</f>
        <v>150</v>
      </c>
      <c r="L28" s="177"/>
      <c r="M28" s="201">
        <f t="shared" si="3"/>
        <v>150</v>
      </c>
      <c r="N28" s="177"/>
      <c r="O28" s="224"/>
      <c r="P28" s="196">
        <f t="shared" si="4"/>
        <v>150</v>
      </c>
      <c r="Q28" s="208"/>
      <c r="R28" s="177"/>
      <c r="S28" s="161"/>
      <c r="T28" s="73">
        <f t="shared" si="5"/>
        <v>0</v>
      </c>
      <c r="U28" s="208"/>
      <c r="V28" s="239"/>
      <c r="W28" s="73"/>
      <c r="X28" s="73"/>
      <c r="Y28" s="73"/>
      <c r="Z28" s="158" t="s">
        <v>210</v>
      </c>
      <c r="AA28" s="159"/>
      <c r="AB28" s="159"/>
      <c r="AC28" s="159"/>
      <c r="AD28" s="159"/>
      <c r="AE28" s="159"/>
      <c r="AF28" s="160"/>
    </row>
    <row r="29" spans="2:32" hidden="1" x14ac:dyDescent="0.2">
      <c r="B29" s="37" t="s">
        <v>13</v>
      </c>
      <c r="C29" s="5"/>
      <c r="D29" s="8"/>
      <c r="E29" s="148"/>
      <c r="F29" s="152"/>
      <c r="G29" s="148"/>
      <c r="H29" s="5"/>
      <c r="I29" s="113"/>
      <c r="J29" s="5"/>
      <c r="K29" s="5"/>
      <c r="L29" s="179"/>
      <c r="M29" s="201">
        <f t="shared" si="3"/>
        <v>0</v>
      </c>
      <c r="N29" s="202"/>
      <c r="O29" s="225"/>
      <c r="P29" s="196">
        <f t="shared" si="4"/>
        <v>0</v>
      </c>
      <c r="R29" s="179"/>
      <c r="S29" s="231"/>
      <c r="T29" s="73">
        <f t="shared" si="5"/>
        <v>0</v>
      </c>
      <c r="U29" s="235"/>
      <c r="V29" s="242"/>
      <c r="W29" s="236"/>
      <c r="Z29" s="158"/>
      <c r="AA29" s="159"/>
      <c r="AB29" s="159"/>
      <c r="AC29" s="159"/>
      <c r="AD29" s="159"/>
      <c r="AE29" s="159"/>
      <c r="AF29" s="160"/>
    </row>
    <row r="30" spans="2:32" x14ac:dyDescent="0.2">
      <c r="B30" s="37" t="s">
        <v>15</v>
      </c>
      <c r="C30" s="49" t="s">
        <v>195</v>
      </c>
      <c r="D30" s="8"/>
      <c r="E30" s="116"/>
      <c r="F30" s="125"/>
      <c r="G30" s="62"/>
      <c r="H30" s="22"/>
      <c r="I30" s="74"/>
      <c r="J30" s="74">
        <v>350</v>
      </c>
      <c r="K30" s="170">
        <f>SUM(H30:J30)</f>
        <v>350</v>
      </c>
      <c r="L30" s="177">
        <v>-250</v>
      </c>
      <c r="M30" s="201">
        <v>100</v>
      </c>
      <c r="N30" s="177"/>
      <c r="O30" s="224"/>
      <c r="P30" s="196">
        <f t="shared" si="4"/>
        <v>100</v>
      </c>
      <c r="Q30" s="208">
        <v>1100</v>
      </c>
      <c r="R30" s="177">
        <v>-1100</v>
      </c>
      <c r="S30" s="161"/>
      <c r="T30" s="73">
        <f t="shared" si="5"/>
        <v>0</v>
      </c>
      <c r="U30" s="208"/>
      <c r="V30" s="239"/>
      <c r="W30" s="73"/>
      <c r="X30" s="73"/>
      <c r="Y30" s="73"/>
      <c r="Z30" s="158" t="s">
        <v>263</v>
      </c>
      <c r="AA30" s="159"/>
      <c r="AB30" s="159"/>
      <c r="AC30" s="159"/>
      <c r="AD30" s="159"/>
      <c r="AE30" s="159"/>
      <c r="AF30" s="160"/>
    </row>
    <row r="31" spans="2:32" x14ac:dyDescent="0.2">
      <c r="B31" s="37"/>
      <c r="C31" s="49" t="s">
        <v>192</v>
      </c>
      <c r="D31" s="8"/>
      <c r="E31" s="116"/>
      <c r="F31" s="125"/>
      <c r="G31" s="62"/>
      <c r="H31" s="22"/>
      <c r="I31" s="74"/>
      <c r="J31" s="74">
        <v>150</v>
      </c>
      <c r="K31" s="170">
        <f>SUM(H31:J31)</f>
        <v>150</v>
      </c>
      <c r="L31" s="177"/>
      <c r="M31" s="201">
        <f t="shared" si="3"/>
        <v>150</v>
      </c>
      <c r="N31" s="177"/>
      <c r="O31" s="224"/>
      <c r="P31" s="196">
        <f t="shared" si="4"/>
        <v>150</v>
      </c>
      <c r="Q31" s="208"/>
      <c r="R31" s="177"/>
      <c r="S31" s="161"/>
      <c r="T31" s="73">
        <f t="shared" si="5"/>
        <v>0</v>
      </c>
      <c r="U31" s="208"/>
      <c r="V31" s="239"/>
      <c r="W31" s="73"/>
      <c r="X31" s="73"/>
      <c r="Y31" s="73"/>
      <c r="Z31" s="158" t="s">
        <v>211</v>
      </c>
      <c r="AA31" s="159"/>
      <c r="AB31" s="159"/>
      <c r="AC31" s="159"/>
      <c r="AD31" s="159"/>
      <c r="AE31" s="159"/>
      <c r="AF31" s="160"/>
    </row>
    <row r="32" spans="2:32" x14ac:dyDescent="0.2">
      <c r="B32" s="37"/>
      <c r="C32" s="49" t="s">
        <v>191</v>
      </c>
      <c r="D32" s="8"/>
      <c r="E32" s="116"/>
      <c r="F32" s="125"/>
      <c r="G32" s="62"/>
      <c r="H32" s="22"/>
      <c r="I32" s="74"/>
      <c r="J32" s="74">
        <v>160</v>
      </c>
      <c r="K32" s="170">
        <f t="shared" si="0"/>
        <v>160</v>
      </c>
      <c r="L32" s="177"/>
      <c r="M32" s="201">
        <f t="shared" si="3"/>
        <v>160</v>
      </c>
      <c r="N32" s="177"/>
      <c r="O32" s="224"/>
      <c r="P32" s="196">
        <f t="shared" si="4"/>
        <v>160</v>
      </c>
      <c r="Q32" s="208"/>
      <c r="R32" s="177"/>
      <c r="S32" s="161"/>
      <c r="T32" s="73">
        <f t="shared" si="5"/>
        <v>0</v>
      </c>
      <c r="U32" s="208"/>
      <c r="V32" s="239"/>
      <c r="W32" s="73"/>
      <c r="X32" s="73"/>
      <c r="Y32" s="73"/>
      <c r="Z32" s="158" t="s">
        <v>212</v>
      </c>
      <c r="AA32" s="159"/>
      <c r="AB32" s="159"/>
      <c r="AC32" s="159"/>
      <c r="AD32" s="159"/>
      <c r="AE32" s="159"/>
      <c r="AF32" s="160"/>
    </row>
    <row r="33" spans="2:32" hidden="1" x14ac:dyDescent="0.2">
      <c r="B33" s="37"/>
      <c r="C33" s="5"/>
      <c r="D33" s="8"/>
      <c r="E33" s="148"/>
      <c r="F33" s="152"/>
      <c r="G33" s="148"/>
      <c r="H33" s="5"/>
      <c r="I33" s="113"/>
      <c r="J33" s="5"/>
      <c r="K33" s="5"/>
      <c r="L33" s="179"/>
      <c r="M33" s="201">
        <f t="shared" si="3"/>
        <v>0</v>
      </c>
      <c r="N33" s="202"/>
      <c r="O33" s="225"/>
      <c r="P33" s="196">
        <f t="shared" si="4"/>
        <v>0</v>
      </c>
      <c r="R33" s="179"/>
      <c r="S33" s="231"/>
      <c r="T33" s="73">
        <f t="shared" si="5"/>
        <v>0</v>
      </c>
      <c r="U33" s="235"/>
      <c r="V33" s="242"/>
      <c r="W33" s="236"/>
      <c r="Z33" s="158"/>
      <c r="AA33" s="159"/>
      <c r="AB33" s="159"/>
      <c r="AC33" s="159"/>
      <c r="AD33" s="159"/>
      <c r="AE33" s="159"/>
      <c r="AF33" s="160"/>
    </row>
    <row r="34" spans="2:32" hidden="1" x14ac:dyDescent="0.2">
      <c r="B34" s="37"/>
      <c r="C34" s="5"/>
      <c r="D34" s="8"/>
      <c r="E34" s="148"/>
      <c r="F34" s="152"/>
      <c r="G34" s="148"/>
      <c r="H34" s="5"/>
      <c r="I34" s="113"/>
      <c r="J34" s="5"/>
      <c r="K34" s="5"/>
      <c r="L34" s="179"/>
      <c r="M34" s="201">
        <f t="shared" si="3"/>
        <v>0</v>
      </c>
      <c r="N34" s="202"/>
      <c r="O34" s="225"/>
      <c r="P34" s="196">
        <f t="shared" si="4"/>
        <v>0</v>
      </c>
      <c r="R34" s="179"/>
      <c r="S34" s="231"/>
      <c r="T34" s="73">
        <f t="shared" si="5"/>
        <v>0</v>
      </c>
      <c r="U34" s="235"/>
      <c r="V34" s="242"/>
      <c r="W34" s="236"/>
      <c r="Z34" s="158"/>
      <c r="AA34" s="159"/>
      <c r="AB34" s="159"/>
      <c r="AC34" s="159"/>
      <c r="AD34" s="159"/>
      <c r="AE34" s="159"/>
      <c r="AF34" s="160"/>
    </row>
    <row r="35" spans="2:32" hidden="1" x14ac:dyDescent="0.2">
      <c r="B35" s="37"/>
      <c r="C35" s="5"/>
      <c r="D35" s="8"/>
      <c r="E35" s="148"/>
      <c r="F35" s="152"/>
      <c r="G35" s="148"/>
      <c r="H35" s="5"/>
      <c r="I35" s="113"/>
      <c r="J35" s="5"/>
      <c r="K35" s="5"/>
      <c r="L35" s="179"/>
      <c r="M35" s="201">
        <f t="shared" si="3"/>
        <v>0</v>
      </c>
      <c r="N35" s="202"/>
      <c r="O35" s="225"/>
      <c r="P35" s="196">
        <f t="shared" si="4"/>
        <v>0</v>
      </c>
      <c r="R35" s="179"/>
      <c r="S35" s="231"/>
      <c r="T35" s="73">
        <f t="shared" si="5"/>
        <v>0</v>
      </c>
      <c r="U35" s="235"/>
      <c r="V35" s="242"/>
      <c r="W35" s="236"/>
      <c r="Z35" s="158"/>
      <c r="AA35" s="159"/>
      <c r="AB35" s="159"/>
      <c r="AC35" s="159"/>
      <c r="AD35" s="159"/>
      <c r="AE35" s="159"/>
      <c r="AF35" s="160"/>
    </row>
    <row r="36" spans="2:32" hidden="1" x14ac:dyDescent="0.2">
      <c r="B36" s="37"/>
      <c r="C36" s="5"/>
      <c r="D36" s="8"/>
      <c r="E36" s="148"/>
      <c r="F36" s="152"/>
      <c r="G36" s="148"/>
      <c r="H36" s="5"/>
      <c r="I36" s="113"/>
      <c r="J36" s="5"/>
      <c r="K36" s="5"/>
      <c r="L36" s="179"/>
      <c r="M36" s="201">
        <f t="shared" si="3"/>
        <v>0</v>
      </c>
      <c r="N36" s="202"/>
      <c r="O36" s="225"/>
      <c r="P36" s="196">
        <f t="shared" si="4"/>
        <v>0</v>
      </c>
      <c r="R36" s="179"/>
      <c r="S36" s="231"/>
      <c r="T36" s="73">
        <f t="shared" si="5"/>
        <v>0</v>
      </c>
      <c r="U36" s="235"/>
      <c r="V36" s="242"/>
      <c r="W36" s="236"/>
      <c r="Z36" s="158"/>
      <c r="AA36" s="159"/>
      <c r="AB36" s="159"/>
      <c r="AC36" s="159"/>
      <c r="AD36" s="159"/>
      <c r="AE36" s="159"/>
      <c r="AF36" s="160"/>
    </row>
    <row r="37" spans="2:32" hidden="1" x14ac:dyDescent="0.2">
      <c r="B37" s="37" t="s">
        <v>17</v>
      </c>
      <c r="C37" s="49" t="s">
        <v>18</v>
      </c>
      <c r="D37" s="8"/>
      <c r="E37" s="116">
        <v>99.99851000000001</v>
      </c>
      <c r="F37" s="125">
        <v>119.4</v>
      </c>
      <c r="G37" s="62">
        <f t="shared" si="2"/>
        <v>-19.401489999999995</v>
      </c>
      <c r="H37" s="22"/>
      <c r="I37" s="74"/>
      <c r="J37" s="74"/>
      <c r="K37" s="170">
        <f t="shared" si="0"/>
        <v>0</v>
      </c>
      <c r="L37" s="177"/>
      <c r="M37" s="201">
        <f t="shared" si="3"/>
        <v>0</v>
      </c>
      <c r="N37" s="177"/>
      <c r="O37" s="224"/>
      <c r="P37" s="196">
        <f t="shared" si="4"/>
        <v>0</v>
      </c>
      <c r="Q37" s="208"/>
      <c r="R37" s="177"/>
      <c r="S37" s="161"/>
      <c r="T37" s="73">
        <f t="shared" si="5"/>
        <v>0</v>
      </c>
      <c r="U37" s="208"/>
      <c r="V37" s="239"/>
      <c r="W37" s="73"/>
      <c r="X37" s="73"/>
      <c r="Y37" s="73"/>
      <c r="Z37" s="158"/>
      <c r="AA37" s="159"/>
      <c r="AB37" s="159"/>
      <c r="AC37" s="159"/>
      <c r="AD37" s="159"/>
      <c r="AE37" s="159"/>
      <c r="AF37" s="160"/>
    </row>
    <row r="38" spans="2:32" hidden="1" x14ac:dyDescent="0.2">
      <c r="B38" s="37" t="s">
        <v>19</v>
      </c>
      <c r="C38" s="49" t="s">
        <v>20</v>
      </c>
      <c r="D38" s="8"/>
      <c r="E38" s="116">
        <v>10</v>
      </c>
      <c r="F38" s="125">
        <v>-33</v>
      </c>
      <c r="G38" s="62">
        <f t="shared" si="2"/>
        <v>43</v>
      </c>
      <c r="H38" s="22"/>
      <c r="I38" s="74"/>
      <c r="J38" s="74"/>
      <c r="K38" s="170">
        <f t="shared" si="0"/>
        <v>0</v>
      </c>
      <c r="L38" s="177"/>
      <c r="M38" s="201">
        <f t="shared" si="3"/>
        <v>0</v>
      </c>
      <c r="N38" s="177"/>
      <c r="O38" s="224"/>
      <c r="P38" s="196">
        <f t="shared" si="4"/>
        <v>0</v>
      </c>
      <c r="Q38" s="208"/>
      <c r="R38" s="177"/>
      <c r="S38" s="161"/>
      <c r="T38" s="73">
        <f t="shared" si="5"/>
        <v>0</v>
      </c>
      <c r="U38" s="208"/>
      <c r="V38" s="239"/>
      <c r="W38" s="73"/>
      <c r="X38" s="73"/>
      <c r="Y38" s="73"/>
      <c r="Z38" s="158"/>
      <c r="AA38" s="159"/>
      <c r="AB38" s="159"/>
      <c r="AC38" s="159"/>
      <c r="AD38" s="159"/>
      <c r="AE38" s="159"/>
      <c r="AF38" s="160"/>
    </row>
    <row r="39" spans="2:32" hidden="1" x14ac:dyDescent="0.2">
      <c r="B39" s="37" t="s">
        <v>21</v>
      </c>
      <c r="D39" s="8"/>
      <c r="E39" s="153"/>
      <c r="F39" s="154"/>
      <c r="G39" s="153"/>
      <c r="I39" s="114"/>
      <c r="L39" s="180"/>
      <c r="M39" s="201">
        <f t="shared" si="3"/>
        <v>0</v>
      </c>
      <c r="N39" s="202"/>
      <c r="O39" s="225"/>
      <c r="P39" s="196">
        <f t="shared" si="4"/>
        <v>0</v>
      </c>
      <c r="R39" s="179"/>
      <c r="S39" s="231"/>
      <c r="T39" s="73">
        <f t="shared" si="5"/>
        <v>0</v>
      </c>
      <c r="U39" s="235"/>
      <c r="V39" s="242"/>
      <c r="W39" s="236"/>
      <c r="Z39" s="158"/>
      <c r="AA39" s="159"/>
      <c r="AB39" s="159"/>
      <c r="AC39" s="159"/>
      <c r="AD39" s="159"/>
      <c r="AE39" s="159"/>
      <c r="AF39" s="160"/>
    </row>
    <row r="40" spans="2:32" hidden="1" x14ac:dyDescent="0.2">
      <c r="B40" s="37" t="s">
        <v>23</v>
      </c>
      <c r="C40" s="49" t="s">
        <v>24</v>
      </c>
      <c r="D40" s="8"/>
      <c r="E40" s="116">
        <v>10</v>
      </c>
      <c r="F40" s="125">
        <v>0</v>
      </c>
      <c r="G40" s="62">
        <f t="shared" si="2"/>
        <v>10</v>
      </c>
      <c r="H40" s="22"/>
      <c r="I40" s="74"/>
      <c r="J40" s="75"/>
      <c r="K40" s="170">
        <f t="shared" si="0"/>
        <v>0</v>
      </c>
      <c r="L40" s="177"/>
      <c r="M40" s="201">
        <f t="shared" si="3"/>
        <v>0</v>
      </c>
      <c r="N40" s="177"/>
      <c r="O40" s="224"/>
      <c r="P40" s="196">
        <f t="shared" si="4"/>
        <v>0</v>
      </c>
      <c r="Q40" s="208"/>
      <c r="R40" s="177"/>
      <c r="S40" s="161"/>
      <c r="T40" s="73">
        <f t="shared" si="5"/>
        <v>0</v>
      </c>
      <c r="U40" s="208"/>
      <c r="V40" s="239"/>
      <c r="W40" s="73"/>
      <c r="X40" s="73"/>
      <c r="Y40" s="73"/>
      <c r="Z40" s="158"/>
      <c r="AA40" s="159"/>
      <c r="AB40" s="159"/>
      <c r="AC40" s="159"/>
      <c r="AD40" s="159"/>
      <c r="AE40" s="159"/>
      <c r="AF40" s="160"/>
    </row>
    <row r="41" spans="2:32" hidden="1" x14ac:dyDescent="0.2">
      <c r="B41" s="37" t="s">
        <v>25</v>
      </c>
      <c r="C41" s="5"/>
      <c r="D41" s="8"/>
      <c r="E41" s="148"/>
      <c r="F41" s="152"/>
      <c r="G41" s="148"/>
      <c r="H41" s="5"/>
      <c r="I41" s="113"/>
      <c r="J41" s="5"/>
      <c r="K41" s="5"/>
      <c r="L41" s="179"/>
      <c r="M41" s="201">
        <f t="shared" si="3"/>
        <v>0</v>
      </c>
      <c r="N41" s="202"/>
      <c r="O41" s="225"/>
      <c r="P41" s="196">
        <f t="shared" si="4"/>
        <v>0</v>
      </c>
      <c r="R41" s="179"/>
      <c r="S41" s="231"/>
      <c r="T41" s="73">
        <f t="shared" si="5"/>
        <v>0</v>
      </c>
      <c r="U41" s="235"/>
      <c r="V41" s="242"/>
      <c r="W41" s="236"/>
      <c r="Z41" s="158"/>
      <c r="AA41" s="159"/>
      <c r="AB41" s="159"/>
      <c r="AC41" s="159"/>
      <c r="AD41" s="159"/>
      <c r="AE41" s="159"/>
      <c r="AF41" s="160"/>
    </row>
    <row r="42" spans="2:32" hidden="1" x14ac:dyDescent="0.2">
      <c r="B42" s="37" t="s">
        <v>27</v>
      </c>
      <c r="C42" s="49" t="s">
        <v>28</v>
      </c>
      <c r="D42" s="8"/>
      <c r="E42" s="116">
        <v>109.99520000000001</v>
      </c>
      <c r="F42" s="125">
        <v>84.5</v>
      </c>
      <c r="G42" s="62">
        <f t="shared" si="2"/>
        <v>25.495200000000011</v>
      </c>
      <c r="H42" s="22"/>
      <c r="I42" s="74"/>
      <c r="J42" s="74"/>
      <c r="K42" s="170">
        <f t="shared" si="0"/>
        <v>0</v>
      </c>
      <c r="L42" s="177"/>
      <c r="M42" s="201">
        <f t="shared" si="3"/>
        <v>0</v>
      </c>
      <c r="N42" s="177"/>
      <c r="O42" s="224"/>
      <c r="P42" s="196">
        <f t="shared" si="4"/>
        <v>0</v>
      </c>
      <c r="Q42" s="208"/>
      <c r="R42" s="177"/>
      <c r="S42" s="161"/>
      <c r="T42" s="73">
        <f t="shared" si="5"/>
        <v>0</v>
      </c>
      <c r="U42" s="208"/>
      <c r="V42" s="239"/>
      <c r="W42" s="73"/>
      <c r="X42" s="73"/>
      <c r="Y42" s="73"/>
      <c r="Z42" s="158"/>
      <c r="AA42" s="159"/>
      <c r="AB42" s="159"/>
      <c r="AC42" s="159"/>
      <c r="AD42" s="159"/>
      <c r="AE42" s="159"/>
      <c r="AF42" s="160"/>
    </row>
    <row r="43" spans="2:32" hidden="1" x14ac:dyDescent="0.2">
      <c r="B43" s="38" t="s">
        <v>29</v>
      </c>
      <c r="C43" s="49" t="s">
        <v>30</v>
      </c>
      <c r="D43" s="8"/>
      <c r="E43" s="116">
        <v>1.66</v>
      </c>
      <c r="F43" s="125">
        <v>1.7</v>
      </c>
      <c r="G43" s="62">
        <f t="shared" si="2"/>
        <v>-4.0000000000000036E-2</v>
      </c>
      <c r="H43" s="22"/>
      <c r="I43" s="74"/>
      <c r="J43" s="74"/>
      <c r="K43" s="170">
        <f t="shared" si="0"/>
        <v>0</v>
      </c>
      <c r="L43" s="177"/>
      <c r="M43" s="201">
        <f t="shared" si="3"/>
        <v>0</v>
      </c>
      <c r="N43" s="177"/>
      <c r="O43" s="224"/>
      <c r="P43" s="196">
        <f t="shared" si="4"/>
        <v>0</v>
      </c>
      <c r="Q43" s="208"/>
      <c r="R43" s="177"/>
      <c r="S43" s="161"/>
      <c r="T43" s="73">
        <f t="shared" si="5"/>
        <v>0</v>
      </c>
      <c r="U43" s="208"/>
      <c r="V43" s="239"/>
      <c r="W43" s="73"/>
      <c r="X43" s="73"/>
      <c r="Y43" s="73"/>
      <c r="Z43" s="158"/>
      <c r="AA43" s="159"/>
      <c r="AB43" s="159"/>
      <c r="AC43" s="159"/>
      <c r="AD43" s="159"/>
      <c r="AE43" s="159"/>
      <c r="AF43" s="160"/>
    </row>
    <row r="44" spans="2:32" hidden="1" outlineLevel="1" x14ac:dyDescent="0.2">
      <c r="B44" s="38" t="s">
        <v>31</v>
      </c>
      <c r="C44" s="50" t="s">
        <v>32</v>
      </c>
      <c r="D44" s="8"/>
      <c r="E44" s="116">
        <v>0</v>
      </c>
      <c r="F44" s="125"/>
      <c r="G44" s="62">
        <f t="shared" si="2"/>
        <v>0</v>
      </c>
      <c r="H44" s="22"/>
      <c r="I44" s="74"/>
      <c r="J44" s="74"/>
      <c r="K44" s="170">
        <f t="shared" si="0"/>
        <v>0</v>
      </c>
      <c r="L44" s="177"/>
      <c r="M44" s="201">
        <f t="shared" si="3"/>
        <v>0</v>
      </c>
      <c r="N44" s="177"/>
      <c r="O44" s="224"/>
      <c r="P44" s="196">
        <f t="shared" si="4"/>
        <v>0</v>
      </c>
      <c r="Q44" s="208"/>
      <c r="R44" s="177"/>
      <c r="S44" s="161"/>
      <c r="T44" s="73">
        <f t="shared" si="5"/>
        <v>0</v>
      </c>
      <c r="U44" s="208"/>
      <c r="V44" s="239"/>
      <c r="W44" s="73"/>
      <c r="X44" s="73"/>
      <c r="Y44" s="73"/>
      <c r="Z44" s="158"/>
      <c r="AA44" s="159"/>
      <c r="AB44" s="159"/>
      <c r="AC44" s="159"/>
      <c r="AD44" s="159"/>
      <c r="AE44" s="159"/>
      <c r="AF44" s="160"/>
    </row>
    <row r="45" spans="2:32" hidden="1" outlineLevel="1" x14ac:dyDescent="0.2">
      <c r="B45" s="38" t="s">
        <v>33</v>
      </c>
      <c r="C45" s="50" t="s">
        <v>34</v>
      </c>
      <c r="D45" s="8"/>
      <c r="E45" s="116">
        <v>0</v>
      </c>
      <c r="F45" s="125"/>
      <c r="G45" s="62">
        <f t="shared" si="2"/>
        <v>0</v>
      </c>
      <c r="H45" s="22"/>
      <c r="I45" s="74"/>
      <c r="J45" s="74"/>
      <c r="K45" s="170">
        <f t="shared" si="0"/>
        <v>0</v>
      </c>
      <c r="L45" s="177"/>
      <c r="M45" s="201">
        <f t="shared" si="3"/>
        <v>0</v>
      </c>
      <c r="N45" s="177"/>
      <c r="O45" s="224"/>
      <c r="P45" s="196">
        <f t="shared" si="4"/>
        <v>0</v>
      </c>
      <c r="Q45" s="208"/>
      <c r="R45" s="177"/>
      <c r="S45" s="161"/>
      <c r="T45" s="73">
        <f t="shared" si="5"/>
        <v>0</v>
      </c>
      <c r="U45" s="208"/>
      <c r="V45" s="239"/>
      <c r="W45" s="73"/>
      <c r="X45" s="73"/>
      <c r="Y45" s="73"/>
      <c r="Z45" s="158"/>
      <c r="AA45" s="159"/>
      <c r="AB45" s="159"/>
      <c r="AC45" s="159"/>
      <c r="AD45" s="159"/>
      <c r="AE45" s="159"/>
      <c r="AF45" s="160"/>
    </row>
    <row r="46" spans="2:32" collapsed="1" x14ac:dyDescent="0.2">
      <c r="B46" s="37" t="s">
        <v>35</v>
      </c>
      <c r="C46" s="49" t="s">
        <v>234</v>
      </c>
      <c r="D46" s="8"/>
      <c r="E46" s="116">
        <v>200.00216</v>
      </c>
      <c r="F46" s="125">
        <v>119.3</v>
      </c>
      <c r="G46" s="62">
        <f t="shared" si="2"/>
        <v>80.702160000000006</v>
      </c>
      <c r="H46" s="22">
        <v>400</v>
      </c>
      <c r="I46" s="74">
        <v>40</v>
      </c>
      <c r="J46" s="74"/>
      <c r="K46" s="170">
        <f t="shared" si="0"/>
        <v>440</v>
      </c>
      <c r="L46" s="177"/>
      <c r="M46" s="201">
        <f t="shared" si="3"/>
        <v>440</v>
      </c>
      <c r="N46" s="177">
        <v>-100</v>
      </c>
      <c r="O46" s="224"/>
      <c r="P46" s="196">
        <f t="shared" si="4"/>
        <v>340</v>
      </c>
      <c r="Q46" s="208">
        <v>200</v>
      </c>
      <c r="R46" s="177"/>
      <c r="S46" s="161"/>
      <c r="T46" s="73">
        <f t="shared" si="5"/>
        <v>200</v>
      </c>
      <c r="U46" s="208"/>
      <c r="V46" s="239"/>
      <c r="W46" s="73"/>
      <c r="X46" s="73"/>
      <c r="Y46" s="73"/>
      <c r="Z46" s="158" t="s">
        <v>233</v>
      </c>
      <c r="AA46" s="159"/>
      <c r="AB46" s="159"/>
      <c r="AC46" s="159"/>
      <c r="AD46" s="159"/>
      <c r="AE46" s="159"/>
      <c r="AF46" s="160"/>
    </row>
    <row r="47" spans="2:32" x14ac:dyDescent="0.2">
      <c r="B47" s="37"/>
      <c r="C47" s="49" t="s">
        <v>235</v>
      </c>
      <c r="D47" s="8"/>
      <c r="E47" s="116"/>
      <c r="F47" s="125"/>
      <c r="G47" s="62"/>
      <c r="H47" s="22"/>
      <c r="I47" s="74"/>
      <c r="J47" s="74">
        <v>100</v>
      </c>
      <c r="K47" s="170">
        <f t="shared" si="0"/>
        <v>100</v>
      </c>
      <c r="L47" s="177"/>
      <c r="M47" s="201">
        <f t="shared" si="3"/>
        <v>100</v>
      </c>
      <c r="N47" s="177">
        <v>-20</v>
      </c>
      <c r="O47" s="224"/>
      <c r="P47" s="196">
        <f t="shared" si="4"/>
        <v>80</v>
      </c>
      <c r="Q47" s="208">
        <v>150</v>
      </c>
      <c r="R47" s="177">
        <v>-50</v>
      </c>
      <c r="S47" s="161"/>
      <c r="T47" s="73">
        <f t="shared" si="5"/>
        <v>100</v>
      </c>
      <c r="U47" s="208"/>
      <c r="V47" s="239"/>
      <c r="W47" s="73"/>
      <c r="X47" s="73"/>
      <c r="Y47" s="73"/>
      <c r="Z47" s="158" t="s">
        <v>259</v>
      </c>
      <c r="AA47" s="159"/>
      <c r="AB47" s="159"/>
      <c r="AC47" s="159"/>
      <c r="AD47" s="159"/>
      <c r="AE47" s="159"/>
      <c r="AF47" s="160"/>
    </row>
    <row r="48" spans="2:32" x14ac:dyDescent="0.2">
      <c r="B48" s="37"/>
      <c r="C48" s="49" t="s">
        <v>236</v>
      </c>
      <c r="D48" s="8"/>
      <c r="E48" s="116"/>
      <c r="F48" s="125"/>
      <c r="G48" s="62"/>
      <c r="H48" s="22"/>
      <c r="I48" s="74"/>
      <c r="J48" s="74"/>
      <c r="K48" s="170">
        <f t="shared" si="0"/>
        <v>0</v>
      </c>
      <c r="L48" s="177">
        <v>250</v>
      </c>
      <c r="M48" s="201">
        <f t="shared" si="3"/>
        <v>250</v>
      </c>
      <c r="N48" s="177"/>
      <c r="O48" s="224">
        <v>20</v>
      </c>
      <c r="P48" s="196">
        <f>N48+M48+O48</f>
        <v>270</v>
      </c>
      <c r="Q48" s="208">
        <f>100-100</f>
        <v>0</v>
      </c>
      <c r="R48" s="177"/>
      <c r="S48" s="161"/>
      <c r="T48" s="73">
        <f t="shared" si="5"/>
        <v>0</v>
      </c>
      <c r="U48" s="208"/>
      <c r="V48" s="239"/>
      <c r="W48" s="73"/>
      <c r="X48" s="73"/>
      <c r="Y48" s="73"/>
      <c r="Z48" s="271" t="s">
        <v>237</v>
      </c>
      <c r="AA48" s="159"/>
      <c r="AB48" s="159"/>
      <c r="AC48" s="159"/>
      <c r="AD48" s="159"/>
      <c r="AE48" s="159"/>
      <c r="AF48" s="160"/>
    </row>
    <row r="49" spans="2:32" x14ac:dyDescent="0.2">
      <c r="B49" s="37"/>
      <c r="C49" s="49" t="s">
        <v>230</v>
      </c>
      <c r="D49" s="8"/>
      <c r="E49" s="116"/>
      <c r="F49" s="125"/>
      <c r="G49" s="62"/>
      <c r="H49" s="22"/>
      <c r="I49" s="74"/>
      <c r="J49" s="74"/>
      <c r="K49" s="170">
        <f t="shared" si="0"/>
        <v>0</v>
      </c>
      <c r="L49" s="177"/>
      <c r="M49" s="201">
        <f t="shared" si="3"/>
        <v>0</v>
      </c>
      <c r="N49" s="177"/>
      <c r="O49" s="224"/>
      <c r="P49" s="196">
        <f t="shared" si="4"/>
        <v>0</v>
      </c>
      <c r="Q49" s="208">
        <v>500</v>
      </c>
      <c r="R49" s="177"/>
      <c r="S49" s="161"/>
      <c r="T49" s="73">
        <f t="shared" si="5"/>
        <v>500</v>
      </c>
      <c r="U49" s="208"/>
      <c r="V49" s="239"/>
      <c r="W49" s="73"/>
      <c r="X49" s="73"/>
      <c r="Y49" s="73"/>
      <c r="Z49" s="158" t="s">
        <v>208</v>
      </c>
      <c r="AA49" s="159"/>
      <c r="AB49" s="159"/>
      <c r="AC49" s="159"/>
      <c r="AD49" s="159"/>
      <c r="AE49" s="159"/>
      <c r="AF49" s="160"/>
    </row>
    <row r="50" spans="2:32" x14ac:dyDescent="0.2">
      <c r="B50" s="37"/>
      <c r="C50" s="49" t="s">
        <v>199</v>
      </c>
      <c r="D50" s="8"/>
      <c r="E50" s="116"/>
      <c r="F50" s="125"/>
      <c r="G50" s="62"/>
      <c r="H50" s="22"/>
      <c r="I50" s="74"/>
      <c r="J50" s="74"/>
      <c r="K50" s="170">
        <f t="shared" si="0"/>
        <v>0</v>
      </c>
      <c r="L50" s="177"/>
      <c r="M50" s="201">
        <f t="shared" si="3"/>
        <v>0</v>
      </c>
      <c r="N50" s="177"/>
      <c r="O50" s="224"/>
      <c r="P50" s="196">
        <f t="shared" si="4"/>
        <v>0</v>
      </c>
      <c r="Q50" s="208">
        <v>100</v>
      </c>
      <c r="R50" s="177"/>
      <c r="S50" s="161">
        <v>-50</v>
      </c>
      <c r="T50" s="73">
        <f t="shared" si="5"/>
        <v>50</v>
      </c>
      <c r="U50" s="208">
        <v>250</v>
      </c>
      <c r="V50" s="239">
        <v>50</v>
      </c>
      <c r="W50" s="73">
        <f>U50+V50</f>
        <v>300</v>
      </c>
      <c r="X50" s="73">
        <v>2500</v>
      </c>
      <c r="Y50" s="73">
        <v>2500</v>
      </c>
      <c r="Z50" s="158" t="s">
        <v>227</v>
      </c>
      <c r="AA50" s="159"/>
      <c r="AB50" s="159"/>
      <c r="AC50" s="159"/>
      <c r="AD50" s="159"/>
      <c r="AE50" s="159"/>
      <c r="AF50" s="160"/>
    </row>
    <row r="51" spans="2:32" x14ac:dyDescent="0.2">
      <c r="B51" s="37"/>
      <c r="C51" s="49" t="s">
        <v>200</v>
      </c>
      <c r="D51" s="8"/>
      <c r="E51" s="120"/>
      <c r="F51" s="131"/>
      <c r="G51" s="98"/>
      <c r="H51" s="22"/>
      <c r="I51" s="74"/>
      <c r="J51" s="74"/>
      <c r="K51" s="170">
        <f t="shared" si="0"/>
        <v>0</v>
      </c>
      <c r="L51" s="177"/>
      <c r="M51" s="201">
        <f t="shared" si="3"/>
        <v>0</v>
      </c>
      <c r="N51" s="177"/>
      <c r="O51" s="224"/>
      <c r="P51" s="196">
        <f t="shared" si="4"/>
        <v>0</v>
      </c>
      <c r="Q51" s="208"/>
      <c r="R51" s="177"/>
      <c r="S51" s="161"/>
      <c r="T51" s="73">
        <f t="shared" si="5"/>
        <v>0</v>
      </c>
      <c r="U51" s="208"/>
      <c r="V51" s="239"/>
      <c r="W51" s="73"/>
      <c r="X51" s="73">
        <v>250</v>
      </c>
      <c r="Y51" s="73">
        <v>500</v>
      </c>
      <c r="Z51" s="158" t="s">
        <v>213</v>
      </c>
      <c r="AA51" s="159"/>
      <c r="AB51" s="159"/>
      <c r="AC51" s="159"/>
      <c r="AD51" s="159"/>
      <c r="AE51" s="159"/>
      <c r="AF51" s="160"/>
    </row>
    <row r="52" spans="2:32" x14ac:dyDescent="0.2">
      <c r="B52" s="39"/>
      <c r="C52" s="184" t="s">
        <v>252</v>
      </c>
      <c r="D52" s="8"/>
      <c r="E52" s="185"/>
      <c r="F52" s="186"/>
      <c r="G52" s="187"/>
      <c r="H52" s="188"/>
      <c r="I52" s="189"/>
      <c r="J52" s="189"/>
      <c r="K52" s="170">
        <f t="shared" ref="K52" si="6">SUM(H52:J52)</f>
        <v>0</v>
      </c>
      <c r="L52" s="177">
        <v>140</v>
      </c>
      <c r="M52" s="201">
        <f t="shared" ref="M52" si="7">L52+K52</f>
        <v>140</v>
      </c>
      <c r="N52" s="177"/>
      <c r="O52" s="224"/>
      <c r="P52" s="196">
        <f t="shared" si="4"/>
        <v>140</v>
      </c>
      <c r="Q52" s="208"/>
      <c r="R52" s="177"/>
      <c r="S52" s="161"/>
      <c r="T52" s="73">
        <f t="shared" si="5"/>
        <v>0</v>
      </c>
      <c r="U52" s="208"/>
      <c r="V52" s="239"/>
      <c r="W52" s="73"/>
      <c r="X52" s="73"/>
      <c r="Y52" s="73"/>
      <c r="Z52" s="158" t="s">
        <v>260</v>
      </c>
      <c r="AA52" s="159"/>
      <c r="AB52" s="159"/>
      <c r="AC52" s="159"/>
      <c r="AD52" s="159"/>
      <c r="AE52" s="159"/>
      <c r="AF52" s="160"/>
    </row>
    <row r="53" spans="2:32" x14ac:dyDescent="0.2">
      <c r="B53" s="40" t="s">
        <v>41</v>
      </c>
      <c r="C53" s="51" t="s">
        <v>3</v>
      </c>
      <c r="D53" s="8"/>
      <c r="E53" s="67">
        <f>SUM(E7:E51)</f>
        <v>26760.967420000001</v>
      </c>
      <c r="F53" s="127">
        <f>SUM(F7:F51)</f>
        <v>21232.799999999996</v>
      </c>
      <c r="G53" s="150">
        <f>SUM(G7:G51)</f>
        <v>5528.1674199999979</v>
      </c>
      <c r="H53" s="23">
        <f t="shared" ref="H53:Y53" si="8">SUBTOTAL(9,H7:H52)</f>
        <v>13350</v>
      </c>
      <c r="I53" s="24">
        <f t="shared" si="8"/>
        <v>5814</v>
      </c>
      <c r="J53" s="76">
        <f t="shared" si="8"/>
        <v>4471</v>
      </c>
      <c r="K53" s="171">
        <f t="shared" si="8"/>
        <v>23635</v>
      </c>
      <c r="L53" s="24">
        <f t="shared" si="8"/>
        <v>-1120</v>
      </c>
      <c r="M53" s="24">
        <f t="shared" si="8"/>
        <v>22515</v>
      </c>
      <c r="N53" s="24">
        <f>SUM(N7:N52)</f>
        <v>-1330</v>
      </c>
      <c r="O53" s="24">
        <f>SUM(O7:O52)</f>
        <v>-170</v>
      </c>
      <c r="P53" s="198">
        <f>SUM(P7:P52)</f>
        <v>21015</v>
      </c>
      <c r="Q53" s="23">
        <f t="shared" si="8"/>
        <v>4600</v>
      </c>
      <c r="R53" s="24">
        <f>SUM(R6:R52)</f>
        <v>-1750</v>
      </c>
      <c r="S53" s="24">
        <f>SUM(S7:S52)</f>
        <v>-250</v>
      </c>
      <c r="T53" s="25">
        <f>SUM(T7:T52)</f>
        <v>2600</v>
      </c>
      <c r="U53" s="23">
        <f t="shared" si="8"/>
        <v>250</v>
      </c>
      <c r="V53" s="24">
        <f t="shared" si="8"/>
        <v>50</v>
      </c>
      <c r="W53" s="253">
        <f t="shared" si="8"/>
        <v>300</v>
      </c>
      <c r="X53" s="256">
        <f t="shared" si="8"/>
        <v>2750</v>
      </c>
      <c r="Y53" s="25">
        <f t="shared" si="8"/>
        <v>3000</v>
      </c>
      <c r="Z53" s="158"/>
      <c r="AA53" s="159"/>
      <c r="AB53" s="159"/>
      <c r="AC53" s="159"/>
      <c r="AD53" s="159"/>
      <c r="AE53" s="159"/>
      <c r="AF53" s="160"/>
    </row>
    <row r="54" spans="2:32" s="105" customFormat="1" x14ac:dyDescent="0.2">
      <c r="B54" s="39"/>
      <c r="C54" s="99"/>
      <c r="D54" s="8"/>
      <c r="E54" s="100"/>
      <c r="F54" s="128"/>
      <c r="G54" s="101"/>
      <c r="H54" s="102"/>
      <c r="I54" s="103"/>
      <c r="J54" s="103"/>
      <c r="K54" s="172"/>
      <c r="L54" s="182"/>
      <c r="M54" s="182"/>
      <c r="N54" s="182"/>
      <c r="O54" s="227"/>
      <c r="P54" s="183"/>
      <c r="Q54" s="102"/>
      <c r="R54" s="215"/>
      <c r="S54" s="232"/>
      <c r="T54" s="104"/>
      <c r="U54" s="102"/>
      <c r="V54" s="232"/>
      <c r="W54" s="104"/>
      <c r="X54" s="104"/>
      <c r="Y54" s="104"/>
      <c r="Z54" s="158"/>
      <c r="AA54" s="159"/>
      <c r="AB54" s="159"/>
      <c r="AC54" s="159"/>
      <c r="AD54" s="159"/>
      <c r="AE54" s="159"/>
      <c r="AF54" s="160"/>
    </row>
    <row r="55" spans="2:32" ht="30" customHeight="1" x14ac:dyDescent="0.2">
      <c r="B55" s="41"/>
      <c r="C55" s="52" t="s">
        <v>42</v>
      </c>
      <c r="D55" s="8"/>
      <c r="E55" s="118"/>
      <c r="F55" s="129"/>
      <c r="G55" s="63"/>
      <c r="H55" s="26"/>
      <c r="I55" s="77"/>
      <c r="J55" s="77"/>
      <c r="K55" s="169"/>
      <c r="L55" s="176"/>
      <c r="M55" s="200"/>
      <c r="N55" s="176"/>
      <c r="O55" s="223"/>
      <c r="P55" s="195"/>
      <c r="Q55" s="211"/>
      <c r="R55" s="216"/>
      <c r="S55" s="233"/>
      <c r="T55" s="85"/>
      <c r="U55" s="211"/>
      <c r="V55" s="243"/>
      <c r="W55" s="85"/>
      <c r="X55" s="85"/>
      <c r="Y55" s="85"/>
      <c r="Z55" s="158"/>
      <c r="AA55" s="159"/>
      <c r="AB55" s="159"/>
      <c r="AC55" s="159"/>
      <c r="AD55" s="159"/>
      <c r="AE55" s="159"/>
      <c r="AF55" s="160"/>
    </row>
    <row r="56" spans="2:32" x14ac:dyDescent="0.2">
      <c r="B56" s="7" t="s">
        <v>43</v>
      </c>
      <c r="C56" s="49" t="s">
        <v>44</v>
      </c>
      <c r="D56" s="8"/>
      <c r="E56" s="116">
        <v>150</v>
      </c>
      <c r="F56" s="125">
        <v>6</v>
      </c>
      <c r="G56" s="62">
        <f t="shared" ref="G56:G95" si="9">E56-F56</f>
        <v>144</v>
      </c>
      <c r="H56" s="22"/>
      <c r="I56" s="74">
        <v>144</v>
      </c>
      <c r="J56" s="74"/>
      <c r="K56" s="170">
        <f>SUM(H56:J56)</f>
        <v>144</v>
      </c>
      <c r="L56" s="177"/>
      <c r="M56" s="201">
        <f>L56+K56</f>
        <v>144</v>
      </c>
      <c r="N56" s="177">
        <v>-9</v>
      </c>
      <c r="O56" s="224"/>
      <c r="P56" s="196">
        <f>N56+M56</f>
        <v>135</v>
      </c>
      <c r="Q56" s="208"/>
      <c r="R56" s="177"/>
      <c r="S56" s="161"/>
      <c r="T56" s="73">
        <f>R56+Q56</f>
        <v>0</v>
      </c>
      <c r="U56" s="208"/>
      <c r="V56" s="239"/>
      <c r="W56" s="73"/>
      <c r="X56" s="73"/>
      <c r="Y56" s="73"/>
      <c r="Z56" s="158" t="s">
        <v>214</v>
      </c>
      <c r="AA56" s="159"/>
      <c r="AB56" s="159"/>
      <c r="AC56" s="159"/>
      <c r="AD56" s="159"/>
      <c r="AE56" s="159"/>
      <c r="AF56" s="160"/>
    </row>
    <row r="57" spans="2:32" hidden="1" x14ac:dyDescent="0.2">
      <c r="B57" s="7" t="s">
        <v>45</v>
      </c>
      <c r="C57" s="49" t="s">
        <v>46</v>
      </c>
      <c r="D57" s="8"/>
      <c r="E57" s="116">
        <v>20</v>
      </c>
      <c r="F57" s="125">
        <v>11.1</v>
      </c>
      <c r="G57" s="62">
        <f t="shared" si="9"/>
        <v>8.9</v>
      </c>
      <c r="H57" s="22"/>
      <c r="I57" s="74"/>
      <c r="J57" s="74"/>
      <c r="K57" s="170">
        <f>SUM(H57:J57)</f>
        <v>0</v>
      </c>
      <c r="L57" s="177"/>
      <c r="M57" s="201">
        <f t="shared" ref="M57:M98" si="10">L57+K57</f>
        <v>0</v>
      </c>
      <c r="N57" s="177"/>
      <c r="O57" s="224"/>
      <c r="P57" s="196">
        <f t="shared" ref="P57:P98" si="11">N57+M57</f>
        <v>0</v>
      </c>
      <c r="Q57" s="208"/>
      <c r="R57" s="177"/>
      <c r="S57" s="161"/>
      <c r="T57" s="73">
        <f t="shared" ref="T57:T98" si="12">R57+Q57</f>
        <v>0</v>
      </c>
      <c r="U57" s="208"/>
      <c r="V57" s="239"/>
      <c r="W57" s="73"/>
      <c r="X57" s="73"/>
      <c r="Y57" s="73"/>
      <c r="Z57" s="158" t="s">
        <v>214</v>
      </c>
      <c r="AA57" s="159"/>
      <c r="AB57" s="159"/>
      <c r="AC57" s="159"/>
      <c r="AD57" s="159"/>
      <c r="AE57" s="159"/>
      <c r="AF57" s="160"/>
    </row>
    <row r="58" spans="2:32" x14ac:dyDescent="0.2">
      <c r="B58" s="7" t="s">
        <v>47</v>
      </c>
      <c r="C58" s="49" t="s">
        <v>177</v>
      </c>
      <c r="D58" s="8"/>
      <c r="E58" s="116">
        <v>200</v>
      </c>
      <c r="F58" s="125">
        <v>261.39999999999998</v>
      </c>
      <c r="G58" s="62">
        <f t="shared" si="9"/>
        <v>-61.399999999999977</v>
      </c>
      <c r="H58" s="22">
        <v>300</v>
      </c>
      <c r="I58" s="74"/>
      <c r="J58" s="74">
        <f>500-F58</f>
        <v>238.60000000000002</v>
      </c>
      <c r="K58" s="170">
        <f>J58</f>
        <v>238.60000000000002</v>
      </c>
      <c r="L58" s="177"/>
      <c r="M58" s="201">
        <f t="shared" si="10"/>
        <v>238.60000000000002</v>
      </c>
      <c r="N58" s="177">
        <v>-39</v>
      </c>
      <c r="O58" s="224"/>
      <c r="P58" s="196">
        <f t="shared" si="11"/>
        <v>199.60000000000002</v>
      </c>
      <c r="Q58" s="208"/>
      <c r="R58" s="177"/>
      <c r="S58" s="161"/>
      <c r="T58" s="73">
        <f t="shared" si="12"/>
        <v>0</v>
      </c>
      <c r="U58" s="208"/>
      <c r="V58" s="239"/>
      <c r="W58" s="73"/>
      <c r="X58" s="73"/>
      <c r="Y58" s="73"/>
      <c r="Z58" s="158" t="s">
        <v>214</v>
      </c>
      <c r="AA58" s="159"/>
      <c r="AB58" s="159"/>
      <c r="AC58" s="159"/>
      <c r="AD58" s="159"/>
      <c r="AE58" s="159"/>
      <c r="AF58" s="160"/>
    </row>
    <row r="59" spans="2:32" hidden="1" x14ac:dyDescent="0.2">
      <c r="B59" s="7" t="s">
        <v>48</v>
      </c>
      <c r="C59" s="49" t="s">
        <v>175</v>
      </c>
      <c r="D59" s="8"/>
      <c r="E59" s="116">
        <v>500.00094000000001</v>
      </c>
      <c r="F59" s="125">
        <v>251.8</v>
      </c>
      <c r="G59" s="62">
        <f t="shared" si="9"/>
        <v>248.20094</v>
      </c>
      <c r="H59" s="22"/>
      <c r="I59" s="74"/>
      <c r="J59" s="74"/>
      <c r="K59" s="170">
        <f>SUM(H59:J59)</f>
        <v>0</v>
      </c>
      <c r="L59" s="177"/>
      <c r="M59" s="201">
        <f t="shared" si="10"/>
        <v>0</v>
      </c>
      <c r="N59" s="177"/>
      <c r="O59" s="224"/>
      <c r="P59" s="196">
        <f t="shared" si="11"/>
        <v>0</v>
      </c>
      <c r="Q59" s="208"/>
      <c r="R59" s="177"/>
      <c r="S59" s="161"/>
      <c r="T59" s="73">
        <f t="shared" si="12"/>
        <v>0</v>
      </c>
      <c r="U59" s="208"/>
      <c r="V59" s="239"/>
      <c r="W59" s="73"/>
      <c r="X59" s="73"/>
      <c r="Y59" s="73"/>
      <c r="Z59" s="158"/>
      <c r="AA59" s="159"/>
      <c r="AB59" s="159"/>
      <c r="AC59" s="159"/>
      <c r="AD59" s="159"/>
      <c r="AE59" s="159"/>
      <c r="AF59" s="160"/>
    </row>
    <row r="60" spans="2:32" x14ac:dyDescent="0.2">
      <c r="B60" s="7" t="s">
        <v>49</v>
      </c>
      <c r="C60" s="49" t="s">
        <v>50</v>
      </c>
      <c r="D60" s="8"/>
      <c r="E60" s="116">
        <v>80</v>
      </c>
      <c r="F60" s="125">
        <v>143.5</v>
      </c>
      <c r="G60" s="62">
        <f t="shared" si="9"/>
        <v>-63.5</v>
      </c>
      <c r="H60" s="22"/>
      <c r="I60" s="75">
        <v>10</v>
      </c>
      <c r="J60" s="74">
        <v>200</v>
      </c>
      <c r="K60" s="170">
        <f t="shared" ref="K60:K63" si="13">SUM(H60:J60)</f>
        <v>210</v>
      </c>
      <c r="L60" s="177"/>
      <c r="M60" s="201">
        <f t="shared" si="10"/>
        <v>210</v>
      </c>
      <c r="N60" s="177"/>
      <c r="O60" s="224"/>
      <c r="P60" s="196">
        <f t="shared" si="11"/>
        <v>210</v>
      </c>
      <c r="Q60" s="208"/>
      <c r="R60" s="177"/>
      <c r="S60" s="161"/>
      <c r="T60" s="73">
        <f t="shared" si="12"/>
        <v>0</v>
      </c>
      <c r="U60" s="208"/>
      <c r="V60" s="239"/>
      <c r="W60" s="73"/>
      <c r="X60" s="73"/>
      <c r="Y60" s="73"/>
      <c r="Z60" s="158" t="s">
        <v>229</v>
      </c>
      <c r="AA60" s="159"/>
      <c r="AB60" s="159"/>
      <c r="AC60" s="159"/>
      <c r="AD60" s="159"/>
      <c r="AE60" s="159"/>
      <c r="AF60" s="160"/>
    </row>
    <row r="61" spans="2:32" x14ac:dyDescent="0.2">
      <c r="B61" s="7" t="s">
        <v>51</v>
      </c>
      <c r="C61" s="49" t="s">
        <v>52</v>
      </c>
      <c r="D61" s="8"/>
      <c r="E61" s="116">
        <v>200.00443000000001</v>
      </c>
      <c r="F61" s="125">
        <v>118</v>
      </c>
      <c r="G61" s="62">
        <f t="shared" si="9"/>
        <v>82.004430000000013</v>
      </c>
      <c r="H61" s="22"/>
      <c r="I61" s="75">
        <v>35</v>
      </c>
      <c r="J61" s="74">
        <v>200</v>
      </c>
      <c r="K61" s="170">
        <f t="shared" si="13"/>
        <v>235</v>
      </c>
      <c r="L61" s="177"/>
      <c r="M61" s="201">
        <f t="shared" si="10"/>
        <v>235</v>
      </c>
      <c r="N61" s="177"/>
      <c r="O61" s="224"/>
      <c r="P61" s="196">
        <f t="shared" si="11"/>
        <v>235</v>
      </c>
      <c r="Q61" s="208"/>
      <c r="R61" s="177"/>
      <c r="S61" s="161"/>
      <c r="T61" s="73">
        <f t="shared" si="12"/>
        <v>0</v>
      </c>
      <c r="U61" s="208"/>
      <c r="V61" s="239"/>
      <c r="W61" s="73"/>
      <c r="X61" s="73"/>
      <c r="Y61" s="73"/>
      <c r="Z61" s="158" t="s">
        <v>229</v>
      </c>
      <c r="AA61" s="159"/>
      <c r="AB61" s="159"/>
      <c r="AC61" s="159"/>
      <c r="AD61" s="159"/>
      <c r="AE61" s="159"/>
      <c r="AF61" s="160"/>
    </row>
    <row r="62" spans="2:32" x14ac:dyDescent="0.2">
      <c r="B62" s="7" t="s">
        <v>53</v>
      </c>
      <c r="C62" s="49" t="s">
        <v>194</v>
      </c>
      <c r="D62" s="8"/>
      <c r="E62" s="116">
        <v>300</v>
      </c>
      <c r="F62" s="125">
        <v>222.1</v>
      </c>
      <c r="G62" s="62">
        <f t="shared" si="9"/>
        <v>77.900000000000006</v>
      </c>
      <c r="H62" s="22"/>
      <c r="I62" s="75">
        <v>46</v>
      </c>
      <c r="J62" s="74">
        <v>500</v>
      </c>
      <c r="K62" s="170">
        <f t="shared" si="13"/>
        <v>546</v>
      </c>
      <c r="L62" s="177"/>
      <c r="M62" s="201">
        <f t="shared" si="10"/>
        <v>546</v>
      </c>
      <c r="N62" s="177"/>
      <c r="O62" s="224"/>
      <c r="P62" s="196">
        <f t="shared" si="11"/>
        <v>546</v>
      </c>
      <c r="Q62" s="208"/>
      <c r="R62" s="177"/>
      <c r="S62" s="161"/>
      <c r="T62" s="73">
        <f t="shared" si="12"/>
        <v>0</v>
      </c>
      <c r="U62" s="208"/>
      <c r="V62" s="239"/>
      <c r="W62" s="73"/>
      <c r="X62" s="73"/>
      <c r="Y62" s="73"/>
      <c r="Z62" s="158" t="s">
        <v>229</v>
      </c>
      <c r="AA62" s="159"/>
      <c r="AB62" s="159"/>
      <c r="AC62" s="159"/>
      <c r="AD62" s="159"/>
      <c r="AE62" s="159"/>
      <c r="AF62" s="160"/>
    </row>
    <row r="63" spans="2:32" x14ac:dyDescent="0.2">
      <c r="B63" s="7" t="s">
        <v>54</v>
      </c>
      <c r="C63" s="49" t="s">
        <v>55</v>
      </c>
      <c r="D63" s="8"/>
      <c r="E63" s="116">
        <v>150.00450000000001</v>
      </c>
      <c r="F63" s="125">
        <v>155.80000000000001</v>
      </c>
      <c r="G63" s="62">
        <f t="shared" si="9"/>
        <v>-5.7955000000000041</v>
      </c>
      <c r="H63" s="22"/>
      <c r="I63" s="75">
        <v>32</v>
      </c>
      <c r="J63" s="74">
        <v>700</v>
      </c>
      <c r="K63" s="170">
        <f t="shared" si="13"/>
        <v>732</v>
      </c>
      <c r="L63" s="177"/>
      <c r="M63" s="201">
        <f t="shared" si="10"/>
        <v>732</v>
      </c>
      <c r="N63" s="177"/>
      <c r="O63" s="224"/>
      <c r="P63" s="196">
        <f t="shared" si="11"/>
        <v>732</v>
      </c>
      <c r="Q63" s="208"/>
      <c r="R63" s="177"/>
      <c r="S63" s="161"/>
      <c r="T63" s="73">
        <f t="shared" si="12"/>
        <v>0</v>
      </c>
      <c r="U63" s="208"/>
      <c r="V63" s="239"/>
      <c r="W63" s="73"/>
      <c r="X63" s="73"/>
      <c r="Y63" s="73"/>
      <c r="Z63" s="158" t="s">
        <v>229</v>
      </c>
      <c r="AA63" s="159"/>
      <c r="AB63" s="159"/>
      <c r="AC63" s="159"/>
      <c r="AD63" s="159"/>
      <c r="AE63" s="159"/>
      <c r="AF63" s="160"/>
    </row>
    <row r="64" spans="2:32" x14ac:dyDescent="0.2">
      <c r="B64" s="7" t="s">
        <v>56</v>
      </c>
      <c r="C64" s="49" t="s">
        <v>57</v>
      </c>
      <c r="D64" s="8"/>
      <c r="E64" s="116">
        <v>182</v>
      </c>
      <c r="F64" s="125">
        <v>17.399999999999999</v>
      </c>
      <c r="G64" s="62">
        <f t="shared" si="9"/>
        <v>164.6</v>
      </c>
      <c r="H64" s="22"/>
      <c r="I64" s="75">
        <v>165</v>
      </c>
      <c r="J64" s="74">
        <v>0</v>
      </c>
      <c r="K64" s="170">
        <f t="shared" ref="K64:K92" si="14">SUM(H64:J64)</f>
        <v>165</v>
      </c>
      <c r="L64" s="177"/>
      <c r="M64" s="201">
        <f t="shared" si="10"/>
        <v>165</v>
      </c>
      <c r="N64" s="177">
        <v>-15</v>
      </c>
      <c r="O64" s="224"/>
      <c r="P64" s="196">
        <f t="shared" si="11"/>
        <v>150</v>
      </c>
      <c r="Q64" s="208"/>
      <c r="R64" s="177"/>
      <c r="S64" s="161"/>
      <c r="T64" s="73">
        <f t="shared" si="12"/>
        <v>0</v>
      </c>
      <c r="U64" s="208"/>
      <c r="V64" s="239"/>
      <c r="W64" s="73"/>
      <c r="X64" s="73"/>
      <c r="Y64" s="73"/>
      <c r="Z64" s="158" t="s">
        <v>215</v>
      </c>
      <c r="AA64" s="159"/>
      <c r="AB64" s="159"/>
      <c r="AC64" s="159"/>
      <c r="AD64" s="159"/>
      <c r="AE64" s="159"/>
      <c r="AF64" s="160"/>
    </row>
    <row r="65" spans="2:32" hidden="1" outlineLevel="1" x14ac:dyDescent="0.2">
      <c r="B65" s="3"/>
      <c r="C65" s="53"/>
      <c r="D65" s="8"/>
      <c r="E65" s="116"/>
      <c r="F65" s="125"/>
      <c r="G65" s="62">
        <f t="shared" si="9"/>
        <v>0</v>
      </c>
      <c r="H65" s="27"/>
      <c r="I65" s="78"/>
      <c r="J65" s="78"/>
      <c r="K65" s="170">
        <f t="shared" si="14"/>
        <v>0</v>
      </c>
      <c r="L65" s="177"/>
      <c r="M65" s="201">
        <f t="shared" si="10"/>
        <v>0</v>
      </c>
      <c r="N65" s="177"/>
      <c r="O65" s="224"/>
      <c r="P65" s="196">
        <f t="shared" si="11"/>
        <v>0</v>
      </c>
      <c r="Q65" s="208"/>
      <c r="R65" s="177"/>
      <c r="S65" s="161"/>
      <c r="T65" s="73">
        <f t="shared" si="12"/>
        <v>0</v>
      </c>
      <c r="U65" s="208"/>
      <c r="V65" s="239"/>
      <c r="W65" s="73"/>
      <c r="X65" s="73"/>
      <c r="Y65" s="73"/>
      <c r="Z65" s="158"/>
      <c r="AA65" s="159"/>
      <c r="AB65" s="159"/>
      <c r="AC65" s="159"/>
      <c r="AD65" s="159"/>
      <c r="AE65" s="159"/>
      <c r="AF65" s="160"/>
    </row>
    <row r="66" spans="2:32" hidden="1" outlineLevel="1" x14ac:dyDescent="0.2">
      <c r="B66" s="42" t="s">
        <v>58</v>
      </c>
      <c r="C66" s="50" t="s">
        <v>59</v>
      </c>
      <c r="D66" s="8"/>
      <c r="E66" s="116">
        <v>3.2</v>
      </c>
      <c r="F66" s="125">
        <v>0</v>
      </c>
      <c r="G66" s="62"/>
      <c r="H66" s="22"/>
      <c r="I66" s="74"/>
      <c r="J66" s="74"/>
      <c r="K66" s="170">
        <f t="shared" si="14"/>
        <v>0</v>
      </c>
      <c r="L66" s="177"/>
      <c r="M66" s="201">
        <f t="shared" si="10"/>
        <v>0</v>
      </c>
      <c r="N66" s="177"/>
      <c r="O66" s="224"/>
      <c r="P66" s="196">
        <f t="shared" si="11"/>
        <v>0</v>
      </c>
      <c r="Q66" s="208"/>
      <c r="R66" s="177"/>
      <c r="S66" s="161"/>
      <c r="T66" s="73">
        <f t="shared" si="12"/>
        <v>0</v>
      </c>
      <c r="U66" s="208"/>
      <c r="V66" s="239"/>
      <c r="W66" s="73"/>
      <c r="X66" s="73"/>
      <c r="Y66" s="73"/>
      <c r="Z66" s="158"/>
      <c r="AA66" s="159"/>
      <c r="AB66" s="159"/>
      <c r="AC66" s="159"/>
      <c r="AD66" s="159"/>
      <c r="AE66" s="159"/>
      <c r="AF66" s="160"/>
    </row>
    <row r="67" spans="2:32" hidden="1" outlineLevel="1" x14ac:dyDescent="0.2">
      <c r="B67" s="42" t="s">
        <v>60</v>
      </c>
      <c r="C67" s="50" t="s">
        <v>61</v>
      </c>
      <c r="D67" s="8"/>
      <c r="E67" s="116"/>
      <c r="F67" s="125">
        <v>0</v>
      </c>
      <c r="G67" s="62"/>
      <c r="H67" s="22"/>
      <c r="I67" s="74"/>
      <c r="J67" s="74"/>
      <c r="K67" s="170">
        <f t="shared" si="14"/>
        <v>0</v>
      </c>
      <c r="L67" s="177"/>
      <c r="M67" s="201">
        <f t="shared" si="10"/>
        <v>0</v>
      </c>
      <c r="N67" s="177"/>
      <c r="O67" s="224"/>
      <c r="P67" s="196">
        <f t="shared" si="11"/>
        <v>0</v>
      </c>
      <c r="Q67" s="208"/>
      <c r="R67" s="177"/>
      <c r="S67" s="161"/>
      <c r="T67" s="73">
        <f t="shared" si="12"/>
        <v>0</v>
      </c>
      <c r="U67" s="208"/>
      <c r="V67" s="239"/>
      <c r="W67" s="73"/>
      <c r="X67" s="73"/>
      <c r="Y67" s="73"/>
      <c r="Z67" s="158"/>
      <c r="AA67" s="159"/>
      <c r="AB67" s="159"/>
      <c r="AC67" s="159"/>
      <c r="AD67" s="159"/>
      <c r="AE67" s="159"/>
      <c r="AF67" s="160"/>
    </row>
    <row r="68" spans="2:32" hidden="1" outlineLevel="1" x14ac:dyDescent="0.2">
      <c r="B68" s="42" t="s">
        <v>62</v>
      </c>
      <c r="C68" s="50" t="s">
        <v>63</v>
      </c>
      <c r="D68" s="8"/>
      <c r="E68" s="116"/>
      <c r="F68" s="125">
        <v>0</v>
      </c>
      <c r="G68" s="62"/>
      <c r="H68" s="22"/>
      <c r="I68" s="74"/>
      <c r="J68" s="74"/>
      <c r="K68" s="170">
        <f t="shared" si="14"/>
        <v>0</v>
      </c>
      <c r="L68" s="177"/>
      <c r="M68" s="201">
        <f t="shared" si="10"/>
        <v>0</v>
      </c>
      <c r="N68" s="177"/>
      <c r="O68" s="224"/>
      <c r="P68" s="196">
        <f t="shared" si="11"/>
        <v>0</v>
      </c>
      <c r="Q68" s="208"/>
      <c r="R68" s="177"/>
      <c r="S68" s="161"/>
      <c r="T68" s="73">
        <f t="shared" si="12"/>
        <v>0</v>
      </c>
      <c r="U68" s="208"/>
      <c r="V68" s="239"/>
      <c r="W68" s="73"/>
      <c r="X68" s="73"/>
      <c r="Y68" s="73"/>
      <c r="Z68" s="158"/>
      <c r="AA68" s="159"/>
      <c r="AB68" s="159"/>
      <c r="AC68" s="159"/>
      <c r="AD68" s="159"/>
      <c r="AE68" s="159"/>
      <c r="AF68" s="160"/>
    </row>
    <row r="69" spans="2:32" hidden="1" outlineLevel="1" x14ac:dyDescent="0.2">
      <c r="B69" s="42" t="s">
        <v>64</v>
      </c>
      <c r="C69" s="50" t="s">
        <v>65</v>
      </c>
      <c r="D69" s="8"/>
      <c r="E69" s="116">
        <v>22.7</v>
      </c>
      <c r="F69" s="125">
        <v>0</v>
      </c>
      <c r="G69" s="62"/>
      <c r="H69" s="22"/>
      <c r="I69" s="74"/>
      <c r="J69" s="74"/>
      <c r="K69" s="170">
        <f t="shared" si="14"/>
        <v>0</v>
      </c>
      <c r="L69" s="177"/>
      <c r="M69" s="201">
        <f t="shared" si="10"/>
        <v>0</v>
      </c>
      <c r="N69" s="177"/>
      <c r="O69" s="224"/>
      <c r="P69" s="196">
        <f t="shared" si="11"/>
        <v>0</v>
      </c>
      <c r="Q69" s="208"/>
      <c r="R69" s="177"/>
      <c r="S69" s="161"/>
      <c r="T69" s="73">
        <f t="shared" si="12"/>
        <v>0</v>
      </c>
      <c r="U69" s="208"/>
      <c r="V69" s="239"/>
      <c r="W69" s="73"/>
      <c r="X69" s="73"/>
      <c r="Y69" s="73"/>
      <c r="Z69" s="158"/>
      <c r="AA69" s="159"/>
      <c r="AB69" s="159"/>
      <c r="AC69" s="159"/>
      <c r="AD69" s="159"/>
      <c r="AE69" s="159"/>
      <c r="AF69" s="160"/>
    </row>
    <row r="70" spans="2:32" hidden="1" outlineLevel="1" x14ac:dyDescent="0.2">
      <c r="B70" s="42" t="s">
        <v>66</v>
      </c>
      <c r="C70" s="50" t="s">
        <v>67</v>
      </c>
      <c r="D70" s="8"/>
      <c r="E70" s="116"/>
      <c r="F70" s="125">
        <v>0</v>
      </c>
      <c r="G70" s="62"/>
      <c r="H70" s="22"/>
      <c r="I70" s="74"/>
      <c r="J70" s="74"/>
      <c r="K70" s="170">
        <f t="shared" si="14"/>
        <v>0</v>
      </c>
      <c r="L70" s="177"/>
      <c r="M70" s="201">
        <f t="shared" si="10"/>
        <v>0</v>
      </c>
      <c r="N70" s="177"/>
      <c r="O70" s="224"/>
      <c r="P70" s="196">
        <f t="shared" si="11"/>
        <v>0</v>
      </c>
      <c r="Q70" s="208"/>
      <c r="R70" s="177"/>
      <c r="S70" s="161"/>
      <c r="T70" s="73">
        <f t="shared" si="12"/>
        <v>0</v>
      </c>
      <c r="U70" s="208"/>
      <c r="V70" s="239"/>
      <c r="W70" s="73"/>
      <c r="X70" s="73"/>
      <c r="Y70" s="73"/>
      <c r="Z70" s="158"/>
      <c r="AA70" s="159"/>
      <c r="AB70" s="159"/>
      <c r="AC70" s="159"/>
      <c r="AD70" s="159"/>
      <c r="AE70" s="159"/>
      <c r="AF70" s="160"/>
    </row>
    <row r="71" spans="2:32" hidden="1" outlineLevel="1" x14ac:dyDescent="0.2">
      <c r="B71" s="42" t="s">
        <v>68</v>
      </c>
      <c r="C71" s="50" t="s">
        <v>69</v>
      </c>
      <c r="D71" s="8"/>
      <c r="E71" s="116"/>
      <c r="F71" s="125">
        <v>0</v>
      </c>
      <c r="G71" s="62"/>
      <c r="H71" s="22"/>
      <c r="I71" s="74"/>
      <c r="J71" s="74"/>
      <c r="K71" s="170">
        <f t="shared" si="14"/>
        <v>0</v>
      </c>
      <c r="L71" s="177"/>
      <c r="M71" s="201">
        <f t="shared" si="10"/>
        <v>0</v>
      </c>
      <c r="N71" s="177"/>
      <c r="O71" s="224"/>
      <c r="P71" s="196">
        <f t="shared" si="11"/>
        <v>0</v>
      </c>
      <c r="Q71" s="208"/>
      <c r="R71" s="177"/>
      <c r="S71" s="161"/>
      <c r="T71" s="73">
        <f t="shared" si="12"/>
        <v>0</v>
      </c>
      <c r="U71" s="208"/>
      <c r="V71" s="239"/>
      <c r="W71" s="73"/>
      <c r="X71" s="73"/>
      <c r="Y71" s="73"/>
      <c r="Z71" s="158"/>
      <c r="AA71" s="159"/>
      <c r="AB71" s="159"/>
      <c r="AC71" s="159"/>
      <c r="AD71" s="159"/>
      <c r="AE71" s="159"/>
      <c r="AF71" s="160"/>
    </row>
    <row r="72" spans="2:32" hidden="1" outlineLevel="1" x14ac:dyDescent="0.2">
      <c r="B72" s="42" t="s">
        <v>70</v>
      </c>
      <c r="C72" s="50" t="s">
        <v>71</v>
      </c>
      <c r="D72" s="8"/>
      <c r="E72" s="116"/>
      <c r="F72" s="125">
        <v>0</v>
      </c>
      <c r="G72" s="62"/>
      <c r="H72" s="22"/>
      <c r="I72" s="74"/>
      <c r="J72" s="74"/>
      <c r="K72" s="170">
        <f t="shared" si="14"/>
        <v>0</v>
      </c>
      <c r="L72" s="177"/>
      <c r="M72" s="201">
        <f t="shared" si="10"/>
        <v>0</v>
      </c>
      <c r="N72" s="177"/>
      <c r="O72" s="224"/>
      <c r="P72" s="196">
        <f t="shared" si="11"/>
        <v>0</v>
      </c>
      <c r="Q72" s="208"/>
      <c r="R72" s="177"/>
      <c r="S72" s="161"/>
      <c r="T72" s="73">
        <f t="shared" si="12"/>
        <v>0</v>
      </c>
      <c r="U72" s="208"/>
      <c r="V72" s="239"/>
      <c r="W72" s="73"/>
      <c r="X72" s="73"/>
      <c r="Y72" s="73"/>
      <c r="Z72" s="158"/>
      <c r="AA72" s="159"/>
      <c r="AB72" s="159"/>
      <c r="AC72" s="159"/>
      <c r="AD72" s="159"/>
      <c r="AE72" s="159"/>
      <c r="AF72" s="160"/>
    </row>
    <row r="73" spans="2:32" ht="15" hidden="1" customHeight="1" outlineLevel="1" x14ac:dyDescent="0.2">
      <c r="B73" s="42" t="s">
        <v>72</v>
      </c>
      <c r="C73" s="50" t="s">
        <v>73</v>
      </c>
      <c r="D73" s="8"/>
      <c r="E73" s="116">
        <v>12.9</v>
      </c>
      <c r="F73" s="125">
        <v>0</v>
      </c>
      <c r="G73" s="62"/>
      <c r="H73" s="22"/>
      <c r="I73" s="74"/>
      <c r="J73" s="74"/>
      <c r="K73" s="170">
        <f t="shared" si="14"/>
        <v>0</v>
      </c>
      <c r="L73" s="177"/>
      <c r="M73" s="201">
        <f t="shared" si="10"/>
        <v>0</v>
      </c>
      <c r="N73" s="177"/>
      <c r="O73" s="224"/>
      <c r="P73" s="196">
        <f t="shared" si="11"/>
        <v>0</v>
      </c>
      <c r="Q73" s="208"/>
      <c r="R73" s="177"/>
      <c r="S73" s="161"/>
      <c r="T73" s="73">
        <f t="shared" si="12"/>
        <v>0</v>
      </c>
      <c r="U73" s="208"/>
      <c r="V73" s="239"/>
      <c r="W73" s="73"/>
      <c r="X73" s="73"/>
      <c r="Y73" s="73"/>
      <c r="Z73" s="158"/>
      <c r="AA73" s="159"/>
      <c r="AB73" s="159"/>
      <c r="AC73" s="159"/>
      <c r="AD73" s="159"/>
      <c r="AE73" s="159"/>
      <c r="AF73" s="160"/>
    </row>
    <row r="74" spans="2:32" hidden="1" outlineLevel="1" collapsed="1" x14ac:dyDescent="0.2">
      <c r="B74" s="42" t="s">
        <v>74</v>
      </c>
      <c r="C74" s="50" t="s">
        <v>75</v>
      </c>
      <c r="D74" s="8"/>
      <c r="E74" s="116"/>
      <c r="F74" s="125">
        <v>0</v>
      </c>
      <c r="G74" s="62"/>
      <c r="H74" s="22"/>
      <c r="I74" s="74"/>
      <c r="J74" s="74"/>
      <c r="K74" s="170">
        <f t="shared" si="14"/>
        <v>0</v>
      </c>
      <c r="L74" s="177"/>
      <c r="M74" s="201">
        <f t="shared" si="10"/>
        <v>0</v>
      </c>
      <c r="N74" s="177"/>
      <c r="O74" s="224"/>
      <c r="P74" s="196">
        <f t="shared" si="11"/>
        <v>0</v>
      </c>
      <c r="Q74" s="208"/>
      <c r="R74" s="177"/>
      <c r="S74" s="161"/>
      <c r="T74" s="73">
        <f t="shared" si="12"/>
        <v>0</v>
      </c>
      <c r="U74" s="208"/>
      <c r="V74" s="239"/>
      <c r="W74" s="73"/>
      <c r="X74" s="73"/>
      <c r="Y74" s="73"/>
      <c r="Z74" s="158"/>
      <c r="AA74" s="159"/>
      <c r="AB74" s="159"/>
      <c r="AC74" s="159"/>
      <c r="AD74" s="159"/>
      <c r="AE74" s="159"/>
      <c r="AF74" s="160"/>
    </row>
    <row r="75" spans="2:32" hidden="1" outlineLevel="1" x14ac:dyDescent="0.2">
      <c r="B75" s="42" t="s">
        <v>76</v>
      </c>
      <c r="C75" s="50" t="s">
        <v>77</v>
      </c>
      <c r="D75" s="8"/>
      <c r="E75" s="116"/>
      <c r="F75" s="125">
        <v>0</v>
      </c>
      <c r="G75" s="62"/>
      <c r="H75" s="22"/>
      <c r="I75" s="74"/>
      <c r="J75" s="74"/>
      <c r="K75" s="170">
        <f t="shared" si="14"/>
        <v>0</v>
      </c>
      <c r="L75" s="177"/>
      <c r="M75" s="201">
        <f t="shared" si="10"/>
        <v>0</v>
      </c>
      <c r="N75" s="177"/>
      <c r="O75" s="224"/>
      <c r="P75" s="196">
        <f t="shared" si="11"/>
        <v>0</v>
      </c>
      <c r="Q75" s="208"/>
      <c r="R75" s="177"/>
      <c r="S75" s="161"/>
      <c r="T75" s="73">
        <f t="shared" si="12"/>
        <v>0</v>
      </c>
      <c r="U75" s="208"/>
      <c r="V75" s="239"/>
      <c r="W75" s="73"/>
      <c r="X75" s="73"/>
      <c r="Y75" s="73"/>
      <c r="Z75" s="158"/>
      <c r="AA75" s="159"/>
      <c r="AB75" s="159"/>
      <c r="AC75" s="159"/>
      <c r="AD75" s="159"/>
      <c r="AE75" s="159"/>
      <c r="AF75" s="160"/>
    </row>
    <row r="76" spans="2:32" hidden="1" outlineLevel="1" x14ac:dyDescent="0.2">
      <c r="B76" s="42" t="s">
        <v>78</v>
      </c>
      <c r="C76" s="50" t="s">
        <v>79</v>
      </c>
      <c r="D76" s="8"/>
      <c r="E76" s="116">
        <v>20.399999999999999</v>
      </c>
      <c r="F76" s="125">
        <v>0</v>
      </c>
      <c r="G76" s="62"/>
      <c r="H76" s="22"/>
      <c r="I76" s="74"/>
      <c r="J76" s="74"/>
      <c r="K76" s="170">
        <f t="shared" si="14"/>
        <v>0</v>
      </c>
      <c r="L76" s="177"/>
      <c r="M76" s="201">
        <f t="shared" si="10"/>
        <v>0</v>
      </c>
      <c r="N76" s="177"/>
      <c r="O76" s="224"/>
      <c r="P76" s="196">
        <f t="shared" si="11"/>
        <v>0</v>
      </c>
      <c r="Q76" s="208"/>
      <c r="R76" s="177"/>
      <c r="S76" s="161"/>
      <c r="T76" s="73">
        <f t="shared" si="12"/>
        <v>0</v>
      </c>
      <c r="U76" s="208"/>
      <c r="V76" s="239"/>
      <c r="W76" s="73"/>
      <c r="X76" s="73"/>
      <c r="Y76" s="73"/>
      <c r="Z76" s="158"/>
      <c r="AA76" s="159"/>
      <c r="AB76" s="159"/>
      <c r="AC76" s="159"/>
      <c r="AD76" s="159"/>
      <c r="AE76" s="159"/>
      <c r="AF76" s="160"/>
    </row>
    <row r="77" spans="2:32" hidden="1" outlineLevel="1" x14ac:dyDescent="0.2">
      <c r="B77" s="42" t="s">
        <v>80</v>
      </c>
      <c r="C77" s="50" t="s">
        <v>81</v>
      </c>
      <c r="D77" s="8"/>
      <c r="E77" s="116"/>
      <c r="F77" s="125">
        <v>0</v>
      </c>
      <c r="G77" s="62"/>
      <c r="H77" s="22"/>
      <c r="I77" s="74"/>
      <c r="J77" s="74"/>
      <c r="K77" s="170">
        <f t="shared" si="14"/>
        <v>0</v>
      </c>
      <c r="L77" s="177"/>
      <c r="M77" s="201">
        <f t="shared" si="10"/>
        <v>0</v>
      </c>
      <c r="N77" s="177"/>
      <c r="O77" s="224"/>
      <c r="P77" s="196">
        <f t="shared" si="11"/>
        <v>0</v>
      </c>
      <c r="Q77" s="208"/>
      <c r="R77" s="177"/>
      <c r="S77" s="161"/>
      <c r="T77" s="73">
        <f t="shared" si="12"/>
        <v>0</v>
      </c>
      <c r="U77" s="208"/>
      <c r="V77" s="239"/>
      <c r="W77" s="73"/>
      <c r="X77" s="73"/>
      <c r="Y77" s="73"/>
      <c r="Z77" s="158"/>
      <c r="AA77" s="159"/>
      <c r="AB77" s="159"/>
      <c r="AC77" s="159"/>
      <c r="AD77" s="159"/>
      <c r="AE77" s="159"/>
      <c r="AF77" s="160"/>
    </row>
    <row r="78" spans="2:32" hidden="1" outlineLevel="1" x14ac:dyDescent="0.2">
      <c r="B78" s="42" t="s">
        <v>82</v>
      </c>
      <c r="C78" s="50" t="s">
        <v>83</v>
      </c>
      <c r="D78" s="8"/>
      <c r="E78" s="116"/>
      <c r="F78" s="125">
        <v>0</v>
      </c>
      <c r="G78" s="62"/>
      <c r="H78" s="22"/>
      <c r="I78" s="74"/>
      <c r="J78" s="74"/>
      <c r="K78" s="170">
        <f t="shared" si="14"/>
        <v>0</v>
      </c>
      <c r="L78" s="177"/>
      <c r="M78" s="201">
        <f t="shared" si="10"/>
        <v>0</v>
      </c>
      <c r="N78" s="177"/>
      <c r="O78" s="224"/>
      <c r="P78" s="196">
        <f t="shared" si="11"/>
        <v>0</v>
      </c>
      <c r="Q78" s="208"/>
      <c r="R78" s="177"/>
      <c r="S78" s="161"/>
      <c r="T78" s="73">
        <f t="shared" si="12"/>
        <v>0</v>
      </c>
      <c r="U78" s="208"/>
      <c r="V78" s="239"/>
      <c r="W78" s="73"/>
      <c r="X78" s="73"/>
      <c r="Y78" s="73"/>
      <c r="Z78" s="158"/>
      <c r="AA78" s="159"/>
      <c r="AB78" s="159"/>
      <c r="AC78" s="159"/>
      <c r="AD78" s="159"/>
      <c r="AE78" s="159"/>
      <c r="AF78" s="160"/>
    </row>
    <row r="79" spans="2:32" ht="15" hidden="1" customHeight="1" outlineLevel="1" x14ac:dyDescent="0.2">
      <c r="B79" s="42" t="s">
        <v>84</v>
      </c>
      <c r="C79" s="50" t="s">
        <v>85</v>
      </c>
      <c r="D79" s="8"/>
      <c r="E79" s="116"/>
      <c r="F79" s="125">
        <v>0</v>
      </c>
      <c r="G79" s="62"/>
      <c r="H79" s="22"/>
      <c r="I79" s="74"/>
      <c r="J79" s="74"/>
      <c r="K79" s="170">
        <f t="shared" si="14"/>
        <v>0</v>
      </c>
      <c r="L79" s="177"/>
      <c r="M79" s="201">
        <f t="shared" si="10"/>
        <v>0</v>
      </c>
      <c r="N79" s="177"/>
      <c r="O79" s="224"/>
      <c r="P79" s="196">
        <f t="shared" si="11"/>
        <v>0</v>
      </c>
      <c r="Q79" s="208"/>
      <c r="R79" s="177"/>
      <c r="S79" s="161"/>
      <c r="T79" s="73">
        <f t="shared" si="12"/>
        <v>0</v>
      </c>
      <c r="U79" s="208"/>
      <c r="V79" s="239"/>
      <c r="W79" s="73"/>
      <c r="X79" s="73"/>
      <c r="Y79" s="73"/>
      <c r="Z79" s="158"/>
      <c r="AA79" s="159"/>
      <c r="AB79" s="159"/>
      <c r="AC79" s="159"/>
      <c r="AD79" s="159"/>
      <c r="AE79" s="159"/>
      <c r="AF79" s="160"/>
    </row>
    <row r="80" spans="2:32" hidden="1" outlineLevel="1" collapsed="1" x14ac:dyDescent="0.2">
      <c r="B80" s="42" t="s">
        <v>86</v>
      </c>
      <c r="C80" s="50" t="s">
        <v>87</v>
      </c>
      <c r="D80" s="8"/>
      <c r="E80" s="116">
        <v>46.4</v>
      </c>
      <c r="F80" s="125">
        <v>0</v>
      </c>
      <c r="G80" s="62"/>
      <c r="H80" s="22"/>
      <c r="I80" s="74"/>
      <c r="J80" s="74"/>
      <c r="K80" s="170">
        <f t="shared" si="14"/>
        <v>0</v>
      </c>
      <c r="L80" s="177"/>
      <c r="M80" s="201">
        <f t="shared" si="10"/>
        <v>0</v>
      </c>
      <c r="N80" s="177"/>
      <c r="O80" s="224"/>
      <c r="P80" s="196">
        <f t="shared" si="11"/>
        <v>0</v>
      </c>
      <c r="Q80" s="208"/>
      <c r="R80" s="177"/>
      <c r="S80" s="161"/>
      <c r="T80" s="73">
        <f t="shared" si="12"/>
        <v>0</v>
      </c>
      <c r="U80" s="208"/>
      <c r="V80" s="239"/>
      <c r="W80" s="73"/>
      <c r="X80" s="73"/>
      <c r="Y80" s="73"/>
      <c r="Z80" s="158"/>
      <c r="AA80" s="159"/>
      <c r="AB80" s="159"/>
      <c r="AC80" s="159"/>
      <c r="AD80" s="159"/>
      <c r="AE80" s="159"/>
      <c r="AF80" s="160"/>
    </row>
    <row r="81" spans="2:32" hidden="1" outlineLevel="1" x14ac:dyDescent="0.2">
      <c r="B81" s="42" t="s">
        <v>88</v>
      </c>
      <c r="C81" s="50" t="s">
        <v>89</v>
      </c>
      <c r="D81" s="8"/>
      <c r="E81" s="116"/>
      <c r="F81" s="125">
        <v>0</v>
      </c>
      <c r="G81" s="62"/>
      <c r="H81" s="22"/>
      <c r="I81" s="74"/>
      <c r="J81" s="74"/>
      <c r="K81" s="170">
        <f t="shared" si="14"/>
        <v>0</v>
      </c>
      <c r="L81" s="177"/>
      <c r="M81" s="201">
        <f t="shared" si="10"/>
        <v>0</v>
      </c>
      <c r="N81" s="177"/>
      <c r="O81" s="224"/>
      <c r="P81" s="196">
        <f t="shared" si="11"/>
        <v>0</v>
      </c>
      <c r="Q81" s="208"/>
      <c r="R81" s="177"/>
      <c r="S81" s="161"/>
      <c r="T81" s="73">
        <f t="shared" si="12"/>
        <v>0</v>
      </c>
      <c r="U81" s="208"/>
      <c r="V81" s="239"/>
      <c r="W81" s="73"/>
      <c r="X81" s="73"/>
      <c r="Y81" s="73"/>
      <c r="Z81" s="158"/>
      <c r="AA81" s="159"/>
      <c r="AB81" s="159"/>
      <c r="AC81" s="159"/>
      <c r="AD81" s="159"/>
      <c r="AE81" s="159"/>
      <c r="AF81" s="160"/>
    </row>
    <row r="82" spans="2:32" hidden="1" outlineLevel="1" x14ac:dyDescent="0.2">
      <c r="B82" s="42" t="s">
        <v>90</v>
      </c>
      <c r="C82" s="50" t="s">
        <v>91</v>
      </c>
      <c r="D82" s="8"/>
      <c r="E82" s="116"/>
      <c r="F82" s="125">
        <v>0</v>
      </c>
      <c r="G82" s="62"/>
      <c r="H82" s="22"/>
      <c r="I82" s="74"/>
      <c r="J82" s="74"/>
      <c r="K82" s="170">
        <f t="shared" si="14"/>
        <v>0</v>
      </c>
      <c r="L82" s="177"/>
      <c r="M82" s="201">
        <f t="shared" si="10"/>
        <v>0</v>
      </c>
      <c r="N82" s="177"/>
      <c r="O82" s="224"/>
      <c r="P82" s="196">
        <f t="shared" si="11"/>
        <v>0</v>
      </c>
      <c r="Q82" s="208"/>
      <c r="R82" s="177"/>
      <c r="S82" s="161"/>
      <c r="T82" s="73">
        <f t="shared" si="12"/>
        <v>0</v>
      </c>
      <c r="U82" s="208"/>
      <c r="V82" s="239"/>
      <c r="W82" s="73"/>
      <c r="X82" s="73"/>
      <c r="Y82" s="73"/>
      <c r="Z82" s="158"/>
      <c r="AA82" s="159"/>
      <c r="AB82" s="159"/>
      <c r="AC82" s="159"/>
      <c r="AD82" s="159"/>
      <c r="AE82" s="159"/>
      <c r="AF82" s="160"/>
    </row>
    <row r="83" spans="2:32" hidden="1" outlineLevel="1" x14ac:dyDescent="0.2">
      <c r="B83" s="42" t="s">
        <v>92</v>
      </c>
      <c r="C83" s="50" t="s">
        <v>93</v>
      </c>
      <c r="D83" s="8"/>
      <c r="E83" s="116"/>
      <c r="F83" s="125">
        <v>0</v>
      </c>
      <c r="G83" s="62"/>
      <c r="H83" s="22"/>
      <c r="I83" s="74"/>
      <c r="J83" s="74"/>
      <c r="K83" s="170">
        <f t="shared" si="14"/>
        <v>0</v>
      </c>
      <c r="L83" s="177"/>
      <c r="M83" s="201">
        <f t="shared" si="10"/>
        <v>0</v>
      </c>
      <c r="N83" s="177"/>
      <c r="O83" s="224"/>
      <c r="P83" s="196">
        <f t="shared" si="11"/>
        <v>0</v>
      </c>
      <c r="Q83" s="208"/>
      <c r="R83" s="177"/>
      <c r="S83" s="161"/>
      <c r="T83" s="73">
        <f t="shared" si="12"/>
        <v>0</v>
      </c>
      <c r="U83" s="208"/>
      <c r="V83" s="239"/>
      <c r="W83" s="73"/>
      <c r="X83" s="73"/>
      <c r="Y83" s="73"/>
      <c r="Z83" s="158"/>
      <c r="AA83" s="159"/>
      <c r="AB83" s="159"/>
      <c r="AC83" s="159"/>
      <c r="AD83" s="159"/>
      <c r="AE83" s="159"/>
      <c r="AF83" s="160"/>
    </row>
    <row r="84" spans="2:32" hidden="1" outlineLevel="1" x14ac:dyDescent="0.2">
      <c r="B84" s="42" t="s">
        <v>94</v>
      </c>
      <c r="C84" s="50" t="s">
        <v>95</v>
      </c>
      <c r="D84" s="8"/>
      <c r="E84" s="116">
        <v>108</v>
      </c>
      <c r="F84" s="125">
        <v>0</v>
      </c>
      <c r="G84" s="62"/>
      <c r="H84" s="22"/>
      <c r="I84" s="74"/>
      <c r="J84" s="74"/>
      <c r="K84" s="170">
        <f t="shared" si="14"/>
        <v>0</v>
      </c>
      <c r="L84" s="177"/>
      <c r="M84" s="201">
        <f t="shared" si="10"/>
        <v>0</v>
      </c>
      <c r="N84" s="177"/>
      <c r="O84" s="224"/>
      <c r="P84" s="196">
        <f t="shared" si="11"/>
        <v>0</v>
      </c>
      <c r="Q84" s="208"/>
      <c r="R84" s="177"/>
      <c r="S84" s="161"/>
      <c r="T84" s="73">
        <f t="shared" si="12"/>
        <v>0</v>
      </c>
      <c r="U84" s="208"/>
      <c r="V84" s="239"/>
      <c r="W84" s="73"/>
      <c r="X84" s="73"/>
      <c r="Y84" s="73"/>
      <c r="Z84" s="158"/>
      <c r="AA84" s="159"/>
      <c r="AB84" s="159"/>
      <c r="AC84" s="159"/>
      <c r="AD84" s="159"/>
      <c r="AE84" s="159"/>
      <c r="AF84" s="160"/>
    </row>
    <row r="85" spans="2:32" ht="15" hidden="1" customHeight="1" outlineLevel="1" x14ac:dyDescent="0.2">
      <c r="B85" s="42" t="s">
        <v>96</v>
      </c>
      <c r="C85" s="50" t="s">
        <v>97</v>
      </c>
      <c r="D85" s="8"/>
      <c r="E85" s="116">
        <v>38.5</v>
      </c>
      <c r="F85" s="125">
        <v>0</v>
      </c>
      <c r="G85" s="62"/>
      <c r="H85" s="22"/>
      <c r="I85" s="74"/>
      <c r="J85" s="74"/>
      <c r="K85" s="170">
        <f t="shared" si="14"/>
        <v>0</v>
      </c>
      <c r="L85" s="177"/>
      <c r="M85" s="201">
        <f t="shared" si="10"/>
        <v>0</v>
      </c>
      <c r="N85" s="177"/>
      <c r="O85" s="224"/>
      <c r="P85" s="196">
        <f t="shared" si="11"/>
        <v>0</v>
      </c>
      <c r="Q85" s="208"/>
      <c r="R85" s="177"/>
      <c r="S85" s="161"/>
      <c r="T85" s="73">
        <f t="shared" si="12"/>
        <v>0</v>
      </c>
      <c r="U85" s="208"/>
      <c r="V85" s="239"/>
      <c r="W85" s="73"/>
      <c r="X85" s="73"/>
      <c r="Y85" s="73"/>
      <c r="Z85" s="158"/>
      <c r="AA85" s="159"/>
      <c r="AB85" s="159"/>
      <c r="AC85" s="159"/>
      <c r="AD85" s="159"/>
      <c r="AE85" s="159"/>
      <c r="AF85" s="160"/>
    </row>
    <row r="86" spans="2:32" ht="15.75" hidden="1" customHeight="1" outlineLevel="1" x14ac:dyDescent="0.2">
      <c r="B86" s="42" t="s">
        <v>98</v>
      </c>
      <c r="C86" s="50" t="s">
        <v>99</v>
      </c>
      <c r="D86" s="8"/>
      <c r="E86" s="116"/>
      <c r="F86" s="125">
        <v>0</v>
      </c>
      <c r="G86" s="62"/>
      <c r="H86" s="22"/>
      <c r="I86" s="74"/>
      <c r="J86" s="74"/>
      <c r="K86" s="170">
        <f t="shared" si="14"/>
        <v>0</v>
      </c>
      <c r="L86" s="177"/>
      <c r="M86" s="201">
        <f t="shared" si="10"/>
        <v>0</v>
      </c>
      <c r="N86" s="177"/>
      <c r="O86" s="224"/>
      <c r="P86" s="196">
        <f t="shared" si="11"/>
        <v>0</v>
      </c>
      <c r="Q86" s="208"/>
      <c r="R86" s="177"/>
      <c r="S86" s="161"/>
      <c r="T86" s="73">
        <f t="shared" si="12"/>
        <v>0</v>
      </c>
      <c r="U86" s="208"/>
      <c r="V86" s="239"/>
      <c r="W86" s="73"/>
      <c r="X86" s="73"/>
      <c r="Y86" s="73"/>
      <c r="Z86" s="158"/>
      <c r="AA86" s="159"/>
      <c r="AB86" s="159"/>
      <c r="AC86" s="159"/>
      <c r="AD86" s="159"/>
      <c r="AE86" s="159"/>
      <c r="AF86" s="160"/>
    </row>
    <row r="87" spans="2:32" ht="15.75" hidden="1" customHeight="1" outlineLevel="1" x14ac:dyDescent="0.2">
      <c r="B87" s="42" t="s">
        <v>100</v>
      </c>
      <c r="C87" s="50" t="s">
        <v>101</v>
      </c>
      <c r="D87" s="8"/>
      <c r="E87" s="116"/>
      <c r="F87" s="125">
        <v>0</v>
      </c>
      <c r="G87" s="62"/>
      <c r="H87" s="22"/>
      <c r="I87" s="74"/>
      <c r="J87" s="74"/>
      <c r="K87" s="170">
        <f t="shared" si="14"/>
        <v>0</v>
      </c>
      <c r="L87" s="177"/>
      <c r="M87" s="201">
        <f t="shared" si="10"/>
        <v>0</v>
      </c>
      <c r="N87" s="177"/>
      <c r="O87" s="224"/>
      <c r="P87" s="196">
        <f t="shared" si="11"/>
        <v>0</v>
      </c>
      <c r="Q87" s="208"/>
      <c r="R87" s="177"/>
      <c r="S87" s="161"/>
      <c r="T87" s="73">
        <f t="shared" si="12"/>
        <v>0</v>
      </c>
      <c r="U87" s="208"/>
      <c r="V87" s="239"/>
      <c r="W87" s="73"/>
      <c r="X87" s="73"/>
      <c r="Y87" s="73"/>
      <c r="Z87" s="158"/>
      <c r="AA87" s="159"/>
      <c r="AB87" s="159"/>
      <c r="AC87" s="159"/>
      <c r="AD87" s="159"/>
      <c r="AE87" s="159"/>
      <c r="AF87" s="160"/>
    </row>
    <row r="88" spans="2:32" ht="15.75" hidden="1" customHeight="1" outlineLevel="1" x14ac:dyDescent="0.2">
      <c r="B88" s="42" t="s">
        <v>102</v>
      </c>
      <c r="C88" s="50" t="s">
        <v>103</v>
      </c>
      <c r="D88" s="8"/>
      <c r="E88" s="116"/>
      <c r="F88" s="125">
        <v>0</v>
      </c>
      <c r="G88" s="62"/>
      <c r="H88" s="22"/>
      <c r="I88" s="74"/>
      <c r="J88" s="74"/>
      <c r="K88" s="170">
        <f t="shared" si="14"/>
        <v>0</v>
      </c>
      <c r="L88" s="177"/>
      <c r="M88" s="201">
        <f t="shared" si="10"/>
        <v>0</v>
      </c>
      <c r="N88" s="177"/>
      <c r="O88" s="224"/>
      <c r="P88" s="196">
        <f t="shared" si="11"/>
        <v>0</v>
      </c>
      <c r="Q88" s="208"/>
      <c r="R88" s="177"/>
      <c r="S88" s="161"/>
      <c r="T88" s="73">
        <f t="shared" si="12"/>
        <v>0</v>
      </c>
      <c r="U88" s="208"/>
      <c r="V88" s="239"/>
      <c r="W88" s="73"/>
      <c r="X88" s="73"/>
      <c r="Y88" s="73"/>
      <c r="Z88" s="158"/>
      <c r="AA88" s="159"/>
      <c r="AB88" s="159"/>
      <c r="AC88" s="159"/>
      <c r="AD88" s="159"/>
      <c r="AE88" s="159"/>
      <c r="AF88" s="160"/>
    </row>
    <row r="89" spans="2:32" ht="15.75" hidden="1" customHeight="1" outlineLevel="1" x14ac:dyDescent="0.2">
      <c r="B89" s="42" t="s">
        <v>104</v>
      </c>
      <c r="C89" s="50" t="s">
        <v>105</v>
      </c>
      <c r="D89" s="8"/>
      <c r="E89" s="116"/>
      <c r="F89" s="125">
        <v>0</v>
      </c>
      <c r="G89" s="62"/>
      <c r="H89" s="22"/>
      <c r="I89" s="74"/>
      <c r="J89" s="74"/>
      <c r="K89" s="170">
        <f t="shared" si="14"/>
        <v>0</v>
      </c>
      <c r="L89" s="177"/>
      <c r="M89" s="201">
        <f t="shared" si="10"/>
        <v>0</v>
      </c>
      <c r="N89" s="177"/>
      <c r="O89" s="224"/>
      <c r="P89" s="196">
        <f t="shared" si="11"/>
        <v>0</v>
      </c>
      <c r="Q89" s="208"/>
      <c r="R89" s="177"/>
      <c r="S89" s="161"/>
      <c r="T89" s="73">
        <f t="shared" si="12"/>
        <v>0</v>
      </c>
      <c r="U89" s="208"/>
      <c r="V89" s="239"/>
      <c r="W89" s="73"/>
      <c r="X89" s="73"/>
      <c r="Y89" s="73"/>
      <c r="Z89" s="158"/>
      <c r="AA89" s="159"/>
      <c r="AB89" s="159"/>
      <c r="AC89" s="159"/>
      <c r="AD89" s="159"/>
      <c r="AE89" s="159"/>
      <c r="AF89" s="160"/>
    </row>
    <row r="90" spans="2:32" ht="15.75" hidden="1" customHeight="1" outlineLevel="1" x14ac:dyDescent="0.2">
      <c r="B90" s="42" t="s">
        <v>107</v>
      </c>
      <c r="C90" s="50" t="s">
        <v>108</v>
      </c>
      <c r="D90" s="8"/>
      <c r="E90" s="116"/>
      <c r="F90" s="125">
        <v>0</v>
      </c>
      <c r="G90" s="62"/>
      <c r="H90" s="22"/>
      <c r="I90" s="74"/>
      <c r="J90" s="74"/>
      <c r="K90" s="170">
        <f t="shared" si="14"/>
        <v>0</v>
      </c>
      <c r="L90" s="177"/>
      <c r="M90" s="201">
        <f t="shared" si="10"/>
        <v>0</v>
      </c>
      <c r="N90" s="177"/>
      <c r="O90" s="224"/>
      <c r="P90" s="196">
        <f t="shared" si="11"/>
        <v>0</v>
      </c>
      <c r="Q90" s="208"/>
      <c r="R90" s="177"/>
      <c r="S90" s="161"/>
      <c r="T90" s="73">
        <f t="shared" si="12"/>
        <v>0</v>
      </c>
      <c r="U90" s="208"/>
      <c r="V90" s="239"/>
      <c r="W90" s="73"/>
      <c r="X90" s="73"/>
      <c r="Y90" s="73"/>
      <c r="Z90" s="158"/>
      <c r="AA90" s="159"/>
      <c r="AB90" s="159"/>
      <c r="AC90" s="159"/>
      <c r="AD90" s="159"/>
      <c r="AE90" s="159"/>
      <c r="AF90" s="160"/>
    </row>
    <row r="91" spans="2:32" ht="15.75" hidden="1" customHeight="1" outlineLevel="1" x14ac:dyDescent="0.2">
      <c r="B91" s="7" t="s">
        <v>109</v>
      </c>
      <c r="C91" s="49" t="s">
        <v>110</v>
      </c>
      <c r="D91" s="8"/>
      <c r="E91" s="116">
        <v>9.4</v>
      </c>
      <c r="F91" s="125">
        <v>0</v>
      </c>
      <c r="G91" s="62"/>
      <c r="H91" s="22"/>
      <c r="I91" s="74"/>
      <c r="J91" s="74"/>
      <c r="K91" s="170">
        <f t="shared" si="14"/>
        <v>0</v>
      </c>
      <c r="L91" s="177"/>
      <c r="M91" s="201">
        <f t="shared" si="10"/>
        <v>0</v>
      </c>
      <c r="N91" s="177"/>
      <c r="O91" s="224"/>
      <c r="P91" s="196">
        <f t="shared" si="11"/>
        <v>0</v>
      </c>
      <c r="Q91" s="208"/>
      <c r="R91" s="177"/>
      <c r="S91" s="161"/>
      <c r="T91" s="73">
        <f t="shared" si="12"/>
        <v>0</v>
      </c>
      <c r="U91" s="208"/>
      <c r="V91" s="239"/>
      <c r="W91" s="73"/>
      <c r="X91" s="73"/>
      <c r="Y91" s="73"/>
      <c r="Z91" s="158"/>
      <c r="AA91" s="159"/>
      <c r="AB91" s="159"/>
      <c r="AC91" s="159"/>
      <c r="AD91" s="159"/>
      <c r="AE91" s="159"/>
      <c r="AF91" s="160"/>
    </row>
    <row r="92" spans="2:32" ht="15.75" hidden="1" customHeight="1" outlineLevel="1" collapsed="1" x14ac:dyDescent="0.2">
      <c r="B92" s="42" t="s">
        <v>111</v>
      </c>
      <c r="C92" s="49" t="s">
        <v>112</v>
      </c>
      <c r="D92" s="8"/>
      <c r="E92" s="119">
        <v>38.4</v>
      </c>
      <c r="F92" s="125">
        <v>0</v>
      </c>
      <c r="G92" s="62"/>
      <c r="H92" s="22"/>
      <c r="I92" s="74"/>
      <c r="J92" s="74"/>
      <c r="K92" s="170">
        <f t="shared" si="14"/>
        <v>0</v>
      </c>
      <c r="L92" s="177"/>
      <c r="M92" s="201">
        <f t="shared" si="10"/>
        <v>0</v>
      </c>
      <c r="N92" s="177"/>
      <c r="O92" s="224"/>
      <c r="P92" s="196">
        <f t="shared" si="11"/>
        <v>0</v>
      </c>
      <c r="Q92" s="208"/>
      <c r="R92" s="177"/>
      <c r="S92" s="161"/>
      <c r="T92" s="73">
        <f t="shared" si="12"/>
        <v>0</v>
      </c>
      <c r="U92" s="208"/>
      <c r="V92" s="239"/>
      <c r="W92" s="73"/>
      <c r="X92" s="73"/>
      <c r="Y92" s="73"/>
      <c r="Z92" s="158"/>
      <c r="AA92" s="159"/>
      <c r="AB92" s="159"/>
      <c r="AC92" s="159"/>
      <c r="AD92" s="159"/>
      <c r="AE92" s="159"/>
      <c r="AF92" s="160"/>
    </row>
    <row r="93" spans="2:32" ht="15.75" customHeight="1" collapsed="1" x14ac:dyDescent="0.2">
      <c r="B93" s="7"/>
      <c r="C93" s="49" t="s">
        <v>189</v>
      </c>
      <c r="D93" s="8"/>
      <c r="E93" s="116">
        <v>300</v>
      </c>
      <c r="F93" s="130">
        <v>228.9</v>
      </c>
      <c r="G93" s="62">
        <f t="shared" si="9"/>
        <v>71.099999999999994</v>
      </c>
      <c r="H93" s="22"/>
      <c r="I93" s="74"/>
      <c r="J93" s="74">
        <v>200</v>
      </c>
      <c r="K93" s="170">
        <v>200</v>
      </c>
      <c r="L93" s="177"/>
      <c r="M93" s="201">
        <f t="shared" si="10"/>
        <v>200</v>
      </c>
      <c r="N93" s="177"/>
      <c r="O93" s="224"/>
      <c r="P93" s="196">
        <f t="shared" si="11"/>
        <v>200</v>
      </c>
      <c r="Q93" s="208"/>
      <c r="R93" s="177"/>
      <c r="S93" s="161"/>
      <c r="T93" s="73">
        <f t="shared" si="12"/>
        <v>0</v>
      </c>
      <c r="U93" s="208"/>
      <c r="V93" s="239"/>
      <c r="W93" s="73"/>
      <c r="X93" s="73"/>
      <c r="Y93" s="73"/>
      <c r="Z93" s="158" t="s">
        <v>216</v>
      </c>
      <c r="AA93" s="159"/>
      <c r="AB93" s="159"/>
      <c r="AC93" s="159"/>
      <c r="AD93" s="159"/>
      <c r="AE93" s="159"/>
      <c r="AF93" s="160"/>
    </row>
    <row r="94" spans="2:32" ht="15.75" customHeight="1" x14ac:dyDescent="0.2">
      <c r="B94" s="7"/>
      <c r="C94" s="49" t="s">
        <v>170</v>
      </c>
      <c r="D94" s="8"/>
      <c r="E94" s="116"/>
      <c r="F94" s="125"/>
      <c r="G94" s="65"/>
      <c r="H94" s="22">
        <v>1700</v>
      </c>
      <c r="I94" s="74"/>
      <c r="J94" s="74">
        <v>0</v>
      </c>
      <c r="K94" s="170">
        <v>0</v>
      </c>
      <c r="L94" s="177"/>
      <c r="M94" s="201">
        <f t="shared" si="10"/>
        <v>0</v>
      </c>
      <c r="N94" s="177"/>
      <c r="O94" s="224"/>
      <c r="P94" s="196">
        <f t="shared" si="11"/>
        <v>0</v>
      </c>
      <c r="Q94" s="208">
        <v>2000</v>
      </c>
      <c r="R94" s="177"/>
      <c r="S94" s="161"/>
      <c r="T94" s="73">
        <f t="shared" si="12"/>
        <v>2000</v>
      </c>
      <c r="U94" s="208">
        <v>2000</v>
      </c>
      <c r="V94" s="239"/>
      <c r="W94" s="73">
        <f>SUM(U94:V94)</f>
        <v>2000</v>
      </c>
      <c r="X94" s="73">
        <v>2000</v>
      </c>
      <c r="Y94" s="73">
        <v>2000</v>
      </c>
      <c r="Z94" s="158" t="s">
        <v>223</v>
      </c>
      <c r="AA94" s="159"/>
      <c r="AB94" s="159"/>
      <c r="AC94" s="159"/>
      <c r="AD94" s="159"/>
      <c r="AE94" s="159"/>
      <c r="AF94" s="160"/>
    </row>
    <row r="95" spans="2:32" ht="15.75" customHeight="1" x14ac:dyDescent="0.2">
      <c r="B95" s="7" t="s">
        <v>113</v>
      </c>
      <c r="C95" s="49" t="s">
        <v>114</v>
      </c>
      <c r="D95" s="8"/>
      <c r="E95" s="120">
        <v>320</v>
      </c>
      <c r="F95" s="131">
        <v>93.8</v>
      </c>
      <c r="G95" s="98">
        <f t="shared" si="9"/>
        <v>226.2</v>
      </c>
      <c r="H95" s="22">
        <v>500</v>
      </c>
      <c r="I95" s="74">
        <v>290</v>
      </c>
      <c r="J95" s="74">
        <v>0</v>
      </c>
      <c r="K95" s="170">
        <f>SUM(H95:J95)</f>
        <v>790</v>
      </c>
      <c r="L95" s="177"/>
      <c r="M95" s="201">
        <f t="shared" si="10"/>
        <v>790</v>
      </c>
      <c r="N95" s="177">
        <v>-100</v>
      </c>
      <c r="O95" s="224"/>
      <c r="P95" s="196">
        <f t="shared" si="11"/>
        <v>690</v>
      </c>
      <c r="Q95" s="208">
        <v>500</v>
      </c>
      <c r="R95" s="177"/>
      <c r="S95" s="161"/>
      <c r="T95" s="73">
        <f t="shared" si="12"/>
        <v>500</v>
      </c>
      <c r="U95" s="208">
        <v>500</v>
      </c>
      <c r="V95" s="239"/>
      <c r="W95" s="73">
        <f>SUM(U95:V95)</f>
        <v>500</v>
      </c>
      <c r="X95" s="73">
        <v>500</v>
      </c>
      <c r="Y95" s="73">
        <v>500</v>
      </c>
      <c r="Z95" s="161" t="s">
        <v>217</v>
      </c>
      <c r="AA95" s="159"/>
      <c r="AB95" s="159"/>
      <c r="AC95" s="159"/>
      <c r="AD95" s="159"/>
      <c r="AE95" s="159"/>
      <c r="AF95" s="160"/>
    </row>
    <row r="96" spans="2:32" ht="15.75" customHeight="1" x14ac:dyDescent="0.2">
      <c r="B96" s="43"/>
      <c r="C96" s="49" t="s">
        <v>253</v>
      </c>
      <c r="D96" s="8"/>
      <c r="E96" s="185"/>
      <c r="F96" s="186"/>
      <c r="G96" s="190"/>
      <c r="H96" s="22"/>
      <c r="I96" s="74"/>
      <c r="J96" s="74"/>
      <c r="K96" s="170">
        <v>0</v>
      </c>
      <c r="L96" s="177">
        <v>350</v>
      </c>
      <c r="M96" s="201">
        <f t="shared" si="10"/>
        <v>350</v>
      </c>
      <c r="N96" s="177"/>
      <c r="O96" s="224"/>
      <c r="P96" s="196">
        <f t="shared" si="11"/>
        <v>350</v>
      </c>
      <c r="Q96" s="208"/>
      <c r="R96" s="177"/>
      <c r="S96" s="161"/>
      <c r="T96" s="73">
        <f t="shared" si="12"/>
        <v>0</v>
      </c>
      <c r="U96" s="208"/>
      <c r="V96" s="239"/>
      <c r="W96" s="73"/>
      <c r="X96" s="73"/>
      <c r="Y96" s="73"/>
      <c r="Z96" s="161" t="s">
        <v>258</v>
      </c>
      <c r="AA96" s="159"/>
      <c r="AB96" s="159"/>
      <c r="AC96" s="159"/>
      <c r="AD96" s="159"/>
      <c r="AE96" s="159"/>
      <c r="AF96" s="160"/>
    </row>
    <row r="97" spans="2:32" ht="15.75" customHeight="1" x14ac:dyDescent="0.2">
      <c r="B97" s="43"/>
      <c r="C97" s="49" t="s">
        <v>255</v>
      </c>
      <c r="D97" s="8"/>
      <c r="E97" s="185"/>
      <c r="F97" s="186"/>
      <c r="G97" s="190"/>
      <c r="H97" s="22"/>
      <c r="I97" s="74"/>
      <c r="J97" s="74"/>
      <c r="K97" s="170">
        <v>0</v>
      </c>
      <c r="L97" s="177">
        <v>375</v>
      </c>
      <c r="M97" s="201">
        <f t="shared" si="10"/>
        <v>375</v>
      </c>
      <c r="N97" s="177"/>
      <c r="O97" s="224"/>
      <c r="P97" s="196">
        <f t="shared" si="11"/>
        <v>375</v>
      </c>
      <c r="Q97" s="208"/>
      <c r="R97" s="177"/>
      <c r="S97" s="161"/>
      <c r="T97" s="73">
        <f t="shared" si="12"/>
        <v>0</v>
      </c>
      <c r="U97" s="208"/>
      <c r="V97" s="239"/>
      <c r="W97" s="73"/>
      <c r="X97" s="73"/>
      <c r="Y97" s="73"/>
      <c r="Z97" s="161" t="s">
        <v>261</v>
      </c>
      <c r="AA97" s="159"/>
      <c r="AB97" s="159"/>
      <c r="AC97" s="159"/>
      <c r="AD97" s="159"/>
      <c r="AE97" s="159"/>
      <c r="AF97" s="160"/>
    </row>
    <row r="98" spans="2:32" ht="15.75" customHeight="1" x14ac:dyDescent="0.2">
      <c r="B98" s="43"/>
      <c r="C98" s="49" t="s">
        <v>254</v>
      </c>
      <c r="D98" s="8"/>
      <c r="E98" s="185"/>
      <c r="F98" s="186"/>
      <c r="G98" s="190"/>
      <c r="H98" s="22"/>
      <c r="I98" s="74"/>
      <c r="J98" s="74"/>
      <c r="K98" s="170">
        <v>0</v>
      </c>
      <c r="L98" s="177">
        <v>350</v>
      </c>
      <c r="M98" s="201">
        <f t="shared" si="10"/>
        <v>350</v>
      </c>
      <c r="N98" s="177"/>
      <c r="O98" s="224"/>
      <c r="P98" s="196">
        <f t="shared" si="11"/>
        <v>350</v>
      </c>
      <c r="Q98" s="208"/>
      <c r="R98" s="177"/>
      <c r="S98" s="161"/>
      <c r="T98" s="73">
        <f t="shared" si="12"/>
        <v>0</v>
      </c>
      <c r="U98" s="208"/>
      <c r="V98" s="239"/>
      <c r="W98" s="73"/>
      <c r="X98" s="73"/>
      <c r="Y98" s="73"/>
      <c r="Z98" s="161" t="s">
        <v>262</v>
      </c>
      <c r="AA98" s="159"/>
      <c r="AB98" s="159"/>
      <c r="AC98" s="159"/>
      <c r="AD98" s="159"/>
      <c r="AE98" s="159"/>
      <c r="AF98" s="160"/>
    </row>
    <row r="99" spans="2:32" ht="15" customHeight="1" x14ac:dyDescent="0.2">
      <c r="B99" s="40" t="s">
        <v>41</v>
      </c>
      <c r="C99" s="51" t="s">
        <v>115</v>
      </c>
      <c r="D99" s="8"/>
      <c r="E99" s="67">
        <f>SUM(E56:E95)-E93</f>
        <v>2401.9098700000004</v>
      </c>
      <c r="F99" s="127">
        <f>SUM(F56:F95)</f>
        <v>1509.8000000000002</v>
      </c>
      <c r="G99" s="64">
        <f>SUM(G56:G95)</f>
        <v>892.20987000000014</v>
      </c>
      <c r="H99" s="23">
        <f>SUBTOTAL(9,H56:H98)</f>
        <v>2500</v>
      </c>
      <c r="I99" s="24">
        <f>SUBTOTAL(9,I56:I98)</f>
        <v>722</v>
      </c>
      <c r="J99" s="76">
        <f>SUBTOTAL(9,J56:J98)</f>
        <v>2038.6</v>
      </c>
      <c r="K99" s="171">
        <f>SUBTOTAL(9,K56:K98)</f>
        <v>3260.6</v>
      </c>
      <c r="L99" s="24">
        <f>SUM(L56:L98)</f>
        <v>1075</v>
      </c>
      <c r="M99" s="24">
        <f>SUBTOTAL(9,M56:M98)</f>
        <v>4335.6000000000004</v>
      </c>
      <c r="N99" s="24">
        <f>SUM(N56:N98)</f>
        <v>-163</v>
      </c>
      <c r="O99" s="24">
        <f>SUM(O56:O98)</f>
        <v>0</v>
      </c>
      <c r="P99" s="198">
        <f>SUM(P56:P98)</f>
        <v>4172.6000000000004</v>
      </c>
      <c r="Q99" s="23">
        <f>SUBTOTAL(9,Q56:Q98)</f>
        <v>2500</v>
      </c>
      <c r="R99" s="24">
        <f>SUM(R56:R98)</f>
        <v>0</v>
      </c>
      <c r="S99" s="24">
        <f>SUM(S56:S98)</f>
        <v>0</v>
      </c>
      <c r="T99" s="25">
        <f>SUM(T56:T98)</f>
        <v>2500</v>
      </c>
      <c r="U99" s="23">
        <f>SUBTOTAL(9,U56:U98)</f>
        <v>2500</v>
      </c>
      <c r="V99" s="24">
        <f t="shared" ref="V99:W99" si="15">SUBTOTAL(9,V56:V98)</f>
        <v>0</v>
      </c>
      <c r="W99" s="253">
        <f t="shared" si="15"/>
        <v>2500</v>
      </c>
      <c r="X99" s="256">
        <f>SUBTOTAL(9,X56:X98)</f>
        <v>2500</v>
      </c>
      <c r="Y99" s="25">
        <f>SUBTOTAL(9,Y56:Y98)</f>
        <v>2500</v>
      </c>
      <c r="Z99" s="161"/>
      <c r="AA99" s="159"/>
      <c r="AB99" s="159"/>
      <c r="AC99" s="159"/>
      <c r="AD99" s="159"/>
      <c r="AE99" s="159"/>
      <c r="AF99" s="160"/>
    </row>
    <row r="100" spans="2:32" s="105" customFormat="1" ht="15" customHeight="1" x14ac:dyDescent="0.2">
      <c r="B100" s="39"/>
      <c r="C100" s="99"/>
      <c r="D100" s="8"/>
      <c r="E100" s="100"/>
      <c r="F100" s="128"/>
      <c r="G100" s="101"/>
      <c r="H100" s="102"/>
      <c r="I100" s="103"/>
      <c r="J100" s="103"/>
      <c r="K100" s="172"/>
      <c r="L100" s="181"/>
      <c r="M100" s="182"/>
      <c r="N100" s="182"/>
      <c r="O100" s="227"/>
      <c r="P100" s="183"/>
      <c r="Q100" s="102"/>
      <c r="R100" s="215"/>
      <c r="S100" s="232"/>
      <c r="T100" s="104"/>
      <c r="U100" s="102"/>
      <c r="V100" s="232"/>
      <c r="W100" s="104"/>
      <c r="X100" s="104"/>
      <c r="Y100" s="104"/>
      <c r="Z100" s="161"/>
      <c r="AA100" s="159"/>
      <c r="AB100" s="159"/>
      <c r="AC100" s="159"/>
      <c r="AD100" s="159"/>
      <c r="AE100" s="159"/>
      <c r="AF100" s="160"/>
    </row>
    <row r="101" spans="2:32" ht="30" customHeight="1" x14ac:dyDescent="0.2">
      <c r="B101" s="39"/>
      <c r="C101" s="52" t="s">
        <v>116</v>
      </c>
      <c r="D101" s="8"/>
      <c r="E101" s="118"/>
      <c r="F101" s="129"/>
      <c r="G101" s="63"/>
      <c r="H101" s="26"/>
      <c r="I101" s="77"/>
      <c r="J101" s="77"/>
      <c r="K101" s="169"/>
      <c r="L101" s="176"/>
      <c r="M101" s="200"/>
      <c r="N101" s="176"/>
      <c r="O101" s="223"/>
      <c r="P101" s="195"/>
      <c r="Q101" s="211"/>
      <c r="R101" s="216"/>
      <c r="S101" s="233"/>
      <c r="T101" s="85"/>
      <c r="U101" s="211"/>
      <c r="V101" s="243"/>
      <c r="W101" s="85"/>
      <c r="X101" s="85"/>
      <c r="Y101" s="85"/>
      <c r="Z101" s="158"/>
      <c r="AA101" s="159"/>
      <c r="AB101" s="159"/>
      <c r="AC101" s="159"/>
      <c r="AD101" s="159"/>
      <c r="AE101" s="159"/>
      <c r="AF101" s="160"/>
    </row>
    <row r="102" spans="2:32" ht="15" customHeight="1" x14ac:dyDescent="0.2">
      <c r="B102" s="7" t="s">
        <v>117</v>
      </c>
      <c r="C102" s="49" t="s">
        <v>118</v>
      </c>
      <c r="D102" s="8"/>
      <c r="E102" s="116">
        <v>550.00107000000003</v>
      </c>
      <c r="F102" s="125">
        <v>549.20000000000005</v>
      </c>
      <c r="G102" s="62">
        <f>E102-F102</f>
        <v>0.80106999999998152</v>
      </c>
      <c r="H102" s="22"/>
      <c r="I102" s="74"/>
      <c r="J102" s="74">
        <v>800</v>
      </c>
      <c r="K102" s="170">
        <f t="shared" ref="K102:K115" si="16">SUM(H102:J102)</f>
        <v>800</v>
      </c>
      <c r="L102" s="177"/>
      <c r="M102" s="201">
        <f>L102+K102</f>
        <v>800</v>
      </c>
      <c r="N102" s="177"/>
      <c r="O102" s="224"/>
      <c r="P102" s="196">
        <f>SUM(M102:O102)</f>
        <v>800</v>
      </c>
      <c r="Q102" s="208"/>
      <c r="R102" s="177"/>
      <c r="S102" s="161"/>
      <c r="T102" s="73">
        <f>R102+Q102</f>
        <v>0</v>
      </c>
      <c r="U102" s="208"/>
      <c r="V102" s="239"/>
      <c r="W102" s="73"/>
      <c r="X102" s="73"/>
      <c r="Y102" s="73"/>
      <c r="Z102" s="158"/>
      <c r="AA102" s="159"/>
      <c r="AB102" s="159"/>
      <c r="AC102" s="159"/>
      <c r="AD102" s="159"/>
      <c r="AE102" s="159"/>
      <c r="AF102" s="160"/>
    </row>
    <row r="103" spans="2:32" ht="15" customHeight="1" outlineLevel="1" x14ac:dyDescent="0.2">
      <c r="B103" s="7" t="s">
        <v>119</v>
      </c>
      <c r="C103" s="49" t="s">
        <v>120</v>
      </c>
      <c r="D103" s="8"/>
      <c r="E103" s="116">
        <v>0</v>
      </c>
      <c r="F103" s="125">
        <v>0</v>
      </c>
      <c r="G103" s="62">
        <f t="shared" ref="G103:G115" si="17">E103-F103</f>
        <v>0</v>
      </c>
      <c r="H103" s="22"/>
      <c r="I103" s="74"/>
      <c r="J103" s="74"/>
      <c r="K103" s="170">
        <f t="shared" si="16"/>
        <v>0</v>
      </c>
      <c r="L103" s="177"/>
      <c r="M103" s="201">
        <f t="shared" ref="M103:M115" si="18">L103+K103</f>
        <v>0</v>
      </c>
      <c r="N103" s="177"/>
      <c r="O103" s="224"/>
      <c r="P103" s="196">
        <f t="shared" ref="P103:P115" si="19">SUM(M103:O103)</f>
        <v>0</v>
      </c>
      <c r="Q103" s="208"/>
      <c r="R103" s="177"/>
      <c r="S103" s="161"/>
      <c r="T103" s="73">
        <f t="shared" ref="T103:T115" si="20">R103+Q103</f>
        <v>0</v>
      </c>
      <c r="U103" s="208"/>
      <c r="V103" s="239"/>
      <c r="W103" s="73"/>
      <c r="X103" s="73"/>
      <c r="Y103" s="73"/>
      <c r="Z103" s="158"/>
      <c r="AA103" s="159"/>
      <c r="AB103" s="159"/>
      <c r="AC103" s="159"/>
      <c r="AD103" s="159"/>
      <c r="AE103" s="159"/>
      <c r="AF103" s="160"/>
    </row>
    <row r="104" spans="2:32" ht="15" customHeight="1" x14ac:dyDescent="0.2">
      <c r="B104" s="7" t="s">
        <v>121</v>
      </c>
      <c r="C104" s="49" t="s">
        <v>122</v>
      </c>
      <c r="D104" s="8"/>
      <c r="E104" s="116">
        <v>49.997950000000003</v>
      </c>
      <c r="F104" s="125">
        <v>104</v>
      </c>
      <c r="G104" s="62">
        <f t="shared" si="17"/>
        <v>-54.002049999999997</v>
      </c>
      <c r="H104" s="22"/>
      <c r="I104" s="74"/>
      <c r="J104" s="74">
        <v>300</v>
      </c>
      <c r="K104" s="170">
        <f t="shared" si="16"/>
        <v>300</v>
      </c>
      <c r="L104" s="177"/>
      <c r="M104" s="201">
        <f t="shared" si="18"/>
        <v>300</v>
      </c>
      <c r="N104" s="177"/>
      <c r="O104" s="224">
        <v>-60</v>
      </c>
      <c r="P104" s="196">
        <f t="shared" si="19"/>
        <v>240</v>
      </c>
      <c r="Q104" s="208"/>
      <c r="R104" s="177"/>
      <c r="S104" s="161"/>
      <c r="T104" s="73">
        <f t="shared" si="20"/>
        <v>0</v>
      </c>
      <c r="U104" s="208"/>
      <c r="V104" s="239"/>
      <c r="W104" s="73"/>
      <c r="X104" s="73"/>
      <c r="Y104" s="73"/>
      <c r="Z104" s="158"/>
      <c r="AA104" s="159"/>
      <c r="AB104" s="159"/>
      <c r="AC104" s="159"/>
      <c r="AD104" s="159"/>
      <c r="AE104" s="159"/>
      <c r="AF104" s="160"/>
    </row>
    <row r="105" spans="2:32" ht="18" customHeight="1" x14ac:dyDescent="0.2">
      <c r="B105" s="7" t="s">
        <v>123</v>
      </c>
      <c r="C105" s="49" t="s">
        <v>124</v>
      </c>
      <c r="D105" s="8"/>
      <c r="E105" s="116">
        <v>149.99771000000001</v>
      </c>
      <c r="F105" s="125">
        <v>33.4</v>
      </c>
      <c r="G105" s="62">
        <f t="shared" si="17"/>
        <v>116.59771000000001</v>
      </c>
      <c r="H105" s="22"/>
      <c r="I105" s="74">
        <v>117</v>
      </c>
      <c r="J105" s="74">
        <v>63</v>
      </c>
      <c r="K105" s="170">
        <f t="shared" si="16"/>
        <v>180</v>
      </c>
      <c r="L105" s="177"/>
      <c r="M105" s="201">
        <f t="shared" si="18"/>
        <v>180</v>
      </c>
      <c r="N105" s="177"/>
      <c r="O105" s="224"/>
      <c r="P105" s="196">
        <f t="shared" si="19"/>
        <v>180</v>
      </c>
      <c r="Q105" s="208"/>
      <c r="R105" s="177"/>
      <c r="S105" s="161"/>
      <c r="T105" s="73">
        <f t="shared" si="20"/>
        <v>0</v>
      </c>
      <c r="U105" s="208"/>
      <c r="V105" s="239"/>
      <c r="W105" s="73"/>
      <c r="X105" s="73"/>
      <c r="Y105" s="73"/>
      <c r="Z105" s="158" t="s">
        <v>221</v>
      </c>
      <c r="AA105" s="159"/>
      <c r="AB105" s="159"/>
      <c r="AC105" s="159"/>
      <c r="AD105" s="159"/>
      <c r="AE105" s="159"/>
      <c r="AF105" s="160"/>
    </row>
    <row r="106" spans="2:32" ht="18" hidden="1" customHeight="1" x14ac:dyDescent="0.2">
      <c r="B106" s="7" t="s">
        <v>163</v>
      </c>
      <c r="C106" s="49" t="s">
        <v>162</v>
      </c>
      <c r="D106" s="8"/>
      <c r="E106" s="116"/>
      <c r="F106" s="125">
        <v>0</v>
      </c>
      <c r="G106" s="62">
        <f t="shared" si="17"/>
        <v>0</v>
      </c>
      <c r="H106" s="22"/>
      <c r="I106" s="74"/>
      <c r="J106" s="74"/>
      <c r="K106" s="170">
        <f t="shared" si="16"/>
        <v>0</v>
      </c>
      <c r="L106" s="177"/>
      <c r="M106" s="201">
        <f t="shared" si="18"/>
        <v>0</v>
      </c>
      <c r="N106" s="177"/>
      <c r="O106" s="224"/>
      <c r="P106" s="196">
        <f t="shared" si="19"/>
        <v>0</v>
      </c>
      <c r="Q106" s="208"/>
      <c r="R106" s="177"/>
      <c r="S106" s="161"/>
      <c r="T106" s="73">
        <f t="shared" si="20"/>
        <v>0</v>
      </c>
      <c r="U106" s="208"/>
      <c r="V106" s="239"/>
      <c r="W106" s="73"/>
      <c r="X106" s="73"/>
      <c r="Y106" s="73"/>
      <c r="Z106" s="158" t="s">
        <v>221</v>
      </c>
      <c r="AA106" s="159"/>
      <c r="AB106" s="159"/>
      <c r="AC106" s="159"/>
      <c r="AD106" s="159"/>
      <c r="AE106" s="159"/>
      <c r="AF106" s="160"/>
    </row>
    <row r="107" spans="2:32" ht="18" customHeight="1" x14ac:dyDescent="0.2">
      <c r="B107" s="7" t="s">
        <v>125</v>
      </c>
      <c r="C107" s="49" t="s">
        <v>126</v>
      </c>
      <c r="D107" s="8"/>
      <c r="E107" s="116">
        <v>450</v>
      </c>
      <c r="F107" s="125">
        <v>45</v>
      </c>
      <c r="G107" s="62">
        <f t="shared" si="17"/>
        <v>405</v>
      </c>
      <c r="H107" s="22"/>
      <c r="I107" s="74">
        <v>405</v>
      </c>
      <c r="J107" s="74"/>
      <c r="K107" s="170">
        <f t="shared" si="16"/>
        <v>405</v>
      </c>
      <c r="L107" s="177"/>
      <c r="M107" s="201">
        <f t="shared" si="18"/>
        <v>405</v>
      </c>
      <c r="N107" s="177"/>
      <c r="O107" s="224">
        <v>-205</v>
      </c>
      <c r="P107" s="196">
        <f t="shared" si="19"/>
        <v>200</v>
      </c>
      <c r="Q107" s="208"/>
      <c r="R107" s="177"/>
      <c r="S107" s="161"/>
      <c r="T107" s="73">
        <f t="shared" si="20"/>
        <v>0</v>
      </c>
      <c r="U107" s="208"/>
      <c r="V107" s="239"/>
      <c r="W107" s="73"/>
      <c r="X107" s="73"/>
      <c r="Y107" s="73"/>
      <c r="Z107" s="158" t="s">
        <v>221</v>
      </c>
      <c r="AA107" s="159"/>
      <c r="AB107" s="159"/>
      <c r="AC107" s="159"/>
      <c r="AD107" s="159"/>
      <c r="AE107" s="159"/>
      <c r="AF107" s="160"/>
    </row>
    <row r="108" spans="2:32" ht="18" customHeight="1" x14ac:dyDescent="0.2">
      <c r="B108" s="7" t="s">
        <v>127</v>
      </c>
      <c r="C108" s="49" t="s">
        <v>128</v>
      </c>
      <c r="D108" s="8"/>
      <c r="E108" s="116">
        <v>21.624479999999998</v>
      </c>
      <c r="F108" s="125">
        <v>21.7</v>
      </c>
      <c r="G108" s="62">
        <f t="shared" si="17"/>
        <v>-7.552000000000092E-2</v>
      </c>
      <c r="H108" s="22"/>
      <c r="I108" s="74"/>
      <c r="J108" s="74"/>
      <c r="K108" s="170">
        <f t="shared" si="16"/>
        <v>0</v>
      </c>
      <c r="L108" s="177"/>
      <c r="M108" s="201">
        <f t="shared" si="18"/>
        <v>0</v>
      </c>
      <c r="N108" s="177"/>
      <c r="O108" s="224"/>
      <c r="P108" s="196">
        <f t="shared" si="19"/>
        <v>0</v>
      </c>
      <c r="Q108" s="208"/>
      <c r="R108" s="177"/>
      <c r="S108" s="161"/>
      <c r="T108" s="73">
        <f t="shared" si="20"/>
        <v>0</v>
      </c>
      <c r="U108" s="208"/>
      <c r="V108" s="239"/>
      <c r="W108" s="73"/>
      <c r="X108" s="73"/>
      <c r="Y108" s="73"/>
      <c r="Z108" s="158"/>
      <c r="AA108" s="159"/>
      <c r="AB108" s="159"/>
      <c r="AC108" s="159"/>
      <c r="AD108" s="159"/>
      <c r="AE108" s="159"/>
      <c r="AF108" s="160"/>
    </row>
    <row r="109" spans="2:32" ht="18" customHeight="1" x14ac:dyDescent="0.2">
      <c r="B109" s="7" t="s">
        <v>129</v>
      </c>
      <c r="C109" s="49" t="s">
        <v>130</v>
      </c>
      <c r="D109" s="8"/>
      <c r="E109" s="116">
        <v>50</v>
      </c>
      <c r="F109" s="125">
        <v>0</v>
      </c>
      <c r="G109" s="62">
        <f t="shared" si="17"/>
        <v>50</v>
      </c>
      <c r="H109" s="22"/>
      <c r="I109" s="74">
        <v>50</v>
      </c>
      <c r="J109" s="74"/>
      <c r="K109" s="170">
        <f t="shared" si="16"/>
        <v>50</v>
      </c>
      <c r="L109" s="177"/>
      <c r="M109" s="201">
        <f t="shared" si="18"/>
        <v>50</v>
      </c>
      <c r="N109" s="177"/>
      <c r="O109" s="224">
        <v>-50</v>
      </c>
      <c r="P109" s="196">
        <f t="shared" si="19"/>
        <v>0</v>
      </c>
      <c r="Q109" s="208"/>
      <c r="R109" s="177"/>
      <c r="S109" s="161"/>
      <c r="T109" s="73">
        <f t="shared" si="20"/>
        <v>0</v>
      </c>
      <c r="U109" s="208"/>
      <c r="V109" s="239"/>
      <c r="W109" s="73"/>
      <c r="X109" s="73"/>
      <c r="Y109" s="73"/>
      <c r="Z109" s="158" t="s">
        <v>222</v>
      </c>
      <c r="AA109" s="159"/>
      <c r="AB109" s="159"/>
      <c r="AC109" s="159"/>
      <c r="AD109" s="159"/>
      <c r="AE109" s="159"/>
      <c r="AF109" s="160"/>
    </row>
    <row r="110" spans="2:32" ht="18" customHeight="1" x14ac:dyDescent="0.2">
      <c r="B110" s="7" t="s">
        <v>131</v>
      </c>
      <c r="C110" s="49" t="s">
        <v>132</v>
      </c>
      <c r="D110" s="8"/>
      <c r="E110" s="116">
        <v>50</v>
      </c>
      <c r="F110" s="125">
        <v>0</v>
      </c>
      <c r="G110" s="62">
        <f t="shared" si="17"/>
        <v>50</v>
      </c>
      <c r="H110" s="22"/>
      <c r="I110" s="74">
        <v>50</v>
      </c>
      <c r="J110" s="74"/>
      <c r="K110" s="170">
        <f t="shared" si="16"/>
        <v>50</v>
      </c>
      <c r="L110" s="177"/>
      <c r="M110" s="201">
        <f t="shared" si="18"/>
        <v>50</v>
      </c>
      <c r="N110" s="177">
        <v>-50</v>
      </c>
      <c r="O110" s="224"/>
      <c r="P110" s="196">
        <f t="shared" si="19"/>
        <v>0</v>
      </c>
      <c r="Q110" s="208"/>
      <c r="R110" s="177"/>
      <c r="S110" s="161"/>
      <c r="T110" s="73">
        <f t="shared" si="20"/>
        <v>0</v>
      </c>
      <c r="U110" s="208"/>
      <c r="V110" s="239"/>
      <c r="W110" s="73"/>
      <c r="X110" s="73"/>
      <c r="Y110" s="73"/>
      <c r="Z110" s="158" t="s">
        <v>222</v>
      </c>
      <c r="AA110" s="159"/>
      <c r="AB110" s="159"/>
      <c r="AC110" s="159"/>
      <c r="AD110" s="159"/>
      <c r="AE110" s="159"/>
      <c r="AF110" s="160"/>
    </row>
    <row r="111" spans="2:32" ht="18" customHeight="1" x14ac:dyDescent="0.2">
      <c r="B111" s="7" t="s">
        <v>133</v>
      </c>
      <c r="C111" s="49" t="s">
        <v>134</v>
      </c>
      <c r="D111" s="8"/>
      <c r="E111" s="116">
        <v>50</v>
      </c>
      <c r="F111" s="125">
        <v>30.6</v>
      </c>
      <c r="G111" s="62">
        <f t="shared" si="17"/>
        <v>19.399999999999999</v>
      </c>
      <c r="H111" s="22"/>
      <c r="I111" s="74"/>
      <c r="J111" s="74">
        <v>60</v>
      </c>
      <c r="K111" s="170">
        <f t="shared" si="16"/>
        <v>60</v>
      </c>
      <c r="L111" s="177"/>
      <c r="M111" s="201">
        <f t="shared" si="18"/>
        <v>60</v>
      </c>
      <c r="N111" s="177"/>
      <c r="O111" s="224">
        <v>60</v>
      </c>
      <c r="P111" s="196">
        <f t="shared" si="19"/>
        <v>120</v>
      </c>
      <c r="Q111" s="208"/>
      <c r="R111" s="177"/>
      <c r="S111" s="161"/>
      <c r="T111" s="73">
        <f t="shared" si="20"/>
        <v>0</v>
      </c>
      <c r="U111" s="208"/>
      <c r="V111" s="239"/>
      <c r="W111" s="73"/>
      <c r="X111" s="73"/>
      <c r="Y111" s="73"/>
      <c r="Z111" s="158"/>
      <c r="AA111" s="159"/>
      <c r="AB111" s="159"/>
      <c r="AC111" s="159"/>
      <c r="AD111" s="159"/>
      <c r="AE111" s="159"/>
      <c r="AF111" s="160"/>
    </row>
    <row r="112" spans="2:32" ht="18" customHeight="1" x14ac:dyDescent="0.2">
      <c r="B112" s="7" t="s">
        <v>135</v>
      </c>
      <c r="C112" s="49" t="s">
        <v>238</v>
      </c>
      <c r="D112" s="8"/>
      <c r="E112" s="116">
        <v>30</v>
      </c>
      <c r="F112" s="125">
        <v>12</v>
      </c>
      <c r="G112" s="62">
        <f t="shared" si="17"/>
        <v>18</v>
      </c>
      <c r="H112" s="22"/>
      <c r="I112" s="74"/>
      <c r="J112" s="74">
        <v>150</v>
      </c>
      <c r="K112" s="170">
        <f t="shared" si="16"/>
        <v>150</v>
      </c>
      <c r="L112" s="177"/>
      <c r="M112" s="201">
        <f t="shared" si="18"/>
        <v>150</v>
      </c>
      <c r="N112" s="177"/>
      <c r="O112" s="224"/>
      <c r="P112" s="196">
        <f t="shared" si="19"/>
        <v>150</v>
      </c>
      <c r="Q112" s="208"/>
      <c r="R112" s="177"/>
      <c r="S112" s="161"/>
      <c r="T112" s="73">
        <f t="shared" si="20"/>
        <v>0</v>
      </c>
      <c r="U112" s="208"/>
      <c r="V112" s="239"/>
      <c r="W112" s="73"/>
      <c r="X112" s="73"/>
      <c r="Y112" s="73"/>
      <c r="Z112" s="158"/>
      <c r="AA112" s="159"/>
      <c r="AB112" s="159"/>
      <c r="AC112" s="159"/>
      <c r="AD112" s="159"/>
      <c r="AE112" s="159"/>
      <c r="AF112" s="160"/>
    </row>
    <row r="113" spans="2:32" ht="18" customHeight="1" x14ac:dyDescent="0.2">
      <c r="B113" s="43"/>
      <c r="C113" s="49" t="s">
        <v>239</v>
      </c>
      <c r="D113" s="8"/>
      <c r="E113" s="116">
        <v>0</v>
      </c>
      <c r="F113" s="125">
        <v>0</v>
      </c>
      <c r="G113" s="62">
        <f t="shared" si="17"/>
        <v>0</v>
      </c>
      <c r="H113" s="22"/>
      <c r="I113" s="74"/>
      <c r="J113" s="74">
        <v>30</v>
      </c>
      <c r="K113" s="170">
        <f t="shared" si="16"/>
        <v>30</v>
      </c>
      <c r="L113" s="177"/>
      <c r="M113" s="201">
        <f t="shared" si="18"/>
        <v>30</v>
      </c>
      <c r="N113" s="177"/>
      <c r="O113" s="224">
        <v>-30</v>
      </c>
      <c r="P113" s="196">
        <f t="shared" si="19"/>
        <v>0</v>
      </c>
      <c r="Q113" s="208"/>
      <c r="R113" s="177"/>
      <c r="S113" s="161"/>
      <c r="T113" s="73">
        <f t="shared" si="20"/>
        <v>0</v>
      </c>
      <c r="U113" s="208"/>
      <c r="V113" s="239"/>
      <c r="W113" s="73"/>
      <c r="X113" s="73"/>
      <c r="Y113" s="73"/>
      <c r="Z113" s="158"/>
      <c r="AA113" s="159"/>
      <c r="AB113" s="159"/>
      <c r="AC113" s="159"/>
      <c r="AD113" s="159"/>
      <c r="AE113" s="159"/>
      <c r="AF113" s="160"/>
    </row>
    <row r="114" spans="2:32" ht="18" customHeight="1" x14ac:dyDescent="0.2">
      <c r="B114" s="43"/>
      <c r="C114" s="49" t="s">
        <v>170</v>
      </c>
      <c r="D114" s="8"/>
      <c r="E114" s="116">
        <v>0</v>
      </c>
      <c r="F114" s="125">
        <v>0</v>
      </c>
      <c r="G114" s="62">
        <f t="shared" si="17"/>
        <v>0</v>
      </c>
      <c r="H114" s="22">
        <v>1400</v>
      </c>
      <c r="I114" s="74"/>
      <c r="J114" s="74"/>
      <c r="K114" s="170">
        <v>0</v>
      </c>
      <c r="L114" s="177"/>
      <c r="M114" s="201">
        <f t="shared" si="18"/>
        <v>0</v>
      </c>
      <c r="N114" s="177"/>
      <c r="O114" s="224"/>
      <c r="P114" s="196">
        <f t="shared" si="19"/>
        <v>0</v>
      </c>
      <c r="Q114" s="208">
        <v>1400</v>
      </c>
      <c r="R114" s="177"/>
      <c r="S114" s="161"/>
      <c r="T114" s="73">
        <f t="shared" si="20"/>
        <v>1400</v>
      </c>
      <c r="U114" s="208">
        <v>1400</v>
      </c>
      <c r="V114" s="239"/>
      <c r="W114" s="73">
        <f>SUM(U114:V114)</f>
        <v>1400</v>
      </c>
      <c r="X114" s="73">
        <v>1400</v>
      </c>
      <c r="Y114" s="73">
        <v>1400</v>
      </c>
      <c r="Z114" s="158" t="s">
        <v>220</v>
      </c>
      <c r="AA114" s="159"/>
      <c r="AB114" s="159"/>
      <c r="AC114" s="159"/>
      <c r="AD114" s="159"/>
      <c r="AE114" s="159"/>
      <c r="AF114" s="160"/>
    </row>
    <row r="115" spans="2:32" ht="18" customHeight="1" x14ac:dyDescent="0.2">
      <c r="B115" s="44" t="s">
        <v>136</v>
      </c>
      <c r="C115" s="54" t="s">
        <v>137</v>
      </c>
      <c r="D115" s="8"/>
      <c r="E115" s="120">
        <v>80.003360000000001</v>
      </c>
      <c r="F115" s="131">
        <v>41.3</v>
      </c>
      <c r="G115" s="62">
        <f t="shared" si="17"/>
        <v>38.703360000000004</v>
      </c>
      <c r="H115" s="28"/>
      <c r="I115" s="79">
        <v>3</v>
      </c>
      <c r="J115" s="79"/>
      <c r="K115" s="170">
        <f t="shared" si="16"/>
        <v>3</v>
      </c>
      <c r="L115" s="178">
        <v>36</v>
      </c>
      <c r="M115" s="201">
        <f t="shared" si="18"/>
        <v>39</v>
      </c>
      <c r="N115" s="178"/>
      <c r="O115" s="226"/>
      <c r="P115" s="196">
        <f t="shared" si="19"/>
        <v>39</v>
      </c>
      <c r="Q115" s="212"/>
      <c r="R115" s="217"/>
      <c r="S115" s="230"/>
      <c r="T115" s="73">
        <f t="shared" si="20"/>
        <v>0</v>
      </c>
      <c r="U115" s="212"/>
      <c r="V115" s="244"/>
      <c r="W115" s="86"/>
      <c r="X115" s="86"/>
      <c r="Y115" s="86"/>
      <c r="Z115" s="158"/>
      <c r="AA115" s="159"/>
      <c r="AB115" s="159"/>
      <c r="AC115" s="159"/>
      <c r="AD115" s="159"/>
      <c r="AE115" s="159"/>
      <c r="AF115" s="160"/>
    </row>
    <row r="116" spans="2:32" ht="15" customHeight="1" x14ac:dyDescent="0.2">
      <c r="B116" s="40" t="s">
        <v>41</v>
      </c>
      <c r="C116" s="55" t="s">
        <v>138</v>
      </c>
      <c r="D116" s="8"/>
      <c r="E116" s="67">
        <v>1481.6245699999997</v>
      </c>
      <c r="F116" s="127">
        <f>SUBTOTAL(9,F102:F115)</f>
        <v>837.2</v>
      </c>
      <c r="G116" s="64">
        <f>SUBTOTAL(9,G102:G115)</f>
        <v>644.42457000000002</v>
      </c>
      <c r="H116" s="29">
        <f t="shared" ref="H116:J116" si="21">SUBTOTAL(9,H102:H115)</f>
        <v>1400</v>
      </c>
      <c r="I116" s="30">
        <f t="shared" si="21"/>
        <v>625</v>
      </c>
      <c r="J116" s="76">
        <f t="shared" si="21"/>
        <v>1403</v>
      </c>
      <c r="K116" s="171">
        <f t="shared" ref="K116:W116" si="22">SUBTOTAL(9,K102:K115)</f>
        <v>2028</v>
      </c>
      <c r="L116" s="24">
        <f t="shared" si="22"/>
        <v>36</v>
      </c>
      <c r="M116" s="24">
        <f t="shared" si="22"/>
        <v>2064</v>
      </c>
      <c r="N116" s="24">
        <f>SUM(N102:N115)</f>
        <v>-50</v>
      </c>
      <c r="O116" s="24">
        <f>SUM(O102:O115)</f>
        <v>-285</v>
      </c>
      <c r="P116" s="198">
        <f>SUM(P102:P115)</f>
        <v>1729</v>
      </c>
      <c r="Q116" s="29">
        <f t="shared" si="22"/>
        <v>1400</v>
      </c>
      <c r="R116" s="30">
        <f>SUM(R102:R115)</f>
        <v>0</v>
      </c>
      <c r="S116" s="30">
        <f>SUM(S102:S115)</f>
        <v>0</v>
      </c>
      <c r="T116" s="31">
        <f>SUM(T102:T115)</f>
        <v>1400</v>
      </c>
      <c r="U116" s="29">
        <f t="shared" si="22"/>
        <v>1400</v>
      </c>
      <c r="V116" s="30">
        <f t="shared" si="22"/>
        <v>0</v>
      </c>
      <c r="W116" s="254">
        <f t="shared" si="22"/>
        <v>1400</v>
      </c>
      <c r="X116" s="255">
        <f t="shared" ref="X116:Y116" si="23">SUBTOTAL(9,X102:X115)</f>
        <v>1400</v>
      </c>
      <c r="Y116" s="31">
        <f t="shared" si="23"/>
        <v>1400</v>
      </c>
      <c r="Z116" s="158"/>
      <c r="AA116" s="159"/>
      <c r="AB116" s="159"/>
      <c r="AC116" s="159"/>
      <c r="AD116" s="159"/>
      <c r="AE116" s="159"/>
      <c r="AF116" s="160"/>
    </row>
    <row r="117" spans="2:32" ht="15" customHeight="1" x14ac:dyDescent="0.2">
      <c r="B117" s="39"/>
      <c r="C117" s="56"/>
      <c r="D117" s="8"/>
      <c r="E117" s="121"/>
      <c r="F117" s="132"/>
      <c r="G117" s="63"/>
      <c r="H117" s="26"/>
      <c r="I117" s="77"/>
      <c r="J117" s="77"/>
      <c r="K117" s="170"/>
      <c r="L117" s="176"/>
      <c r="M117" s="200"/>
      <c r="N117" s="176"/>
      <c r="O117" s="223"/>
      <c r="P117" s="195"/>
      <c r="Q117" s="211"/>
      <c r="R117" s="216"/>
      <c r="S117" s="233"/>
      <c r="T117" s="85"/>
      <c r="U117" s="211"/>
      <c r="V117" s="243"/>
      <c r="W117" s="85"/>
      <c r="X117" s="85"/>
      <c r="Y117" s="85"/>
      <c r="Z117" s="158"/>
      <c r="AA117" s="159"/>
      <c r="AB117" s="159"/>
      <c r="AC117" s="159"/>
      <c r="AD117" s="159"/>
      <c r="AE117" s="159"/>
      <c r="AF117" s="160"/>
    </row>
    <row r="118" spans="2:32" ht="15" hidden="1" customHeight="1" outlineLevel="1" x14ac:dyDescent="0.2">
      <c r="B118" s="37" t="s">
        <v>139</v>
      </c>
      <c r="C118" s="50" t="s">
        <v>140</v>
      </c>
      <c r="D118" s="8"/>
      <c r="E118" s="116">
        <v>-0.81476999999999999</v>
      </c>
      <c r="F118" s="125">
        <v>-0.81476999999999999</v>
      </c>
      <c r="G118" s="65">
        <v>0</v>
      </c>
      <c r="H118" s="22"/>
      <c r="I118" s="74"/>
      <c r="J118" s="74"/>
      <c r="K118" s="170"/>
      <c r="L118" s="177"/>
      <c r="M118" s="201"/>
      <c r="N118" s="177"/>
      <c r="O118" s="224"/>
      <c r="P118" s="196"/>
      <c r="Q118" s="208"/>
      <c r="R118" s="177"/>
      <c r="S118" s="161"/>
      <c r="T118" s="73"/>
      <c r="U118" s="208"/>
      <c r="V118" s="239"/>
      <c r="W118" s="73"/>
      <c r="X118" s="73"/>
      <c r="Y118" s="73"/>
      <c r="Z118" s="158"/>
      <c r="AA118" s="159"/>
      <c r="AB118" s="159"/>
      <c r="AC118" s="159"/>
      <c r="AD118" s="159"/>
      <c r="AE118" s="159"/>
      <c r="AF118" s="160"/>
    </row>
    <row r="119" spans="2:32" ht="15" hidden="1" customHeight="1" outlineLevel="1" x14ac:dyDescent="0.2">
      <c r="B119" s="37" t="s">
        <v>141</v>
      </c>
      <c r="C119" s="50" t="s">
        <v>142</v>
      </c>
      <c r="D119" s="8"/>
      <c r="E119" s="116">
        <v>-45.960800000000006</v>
      </c>
      <c r="F119" s="125">
        <v>-45.960800000000006</v>
      </c>
      <c r="G119" s="65">
        <v>0</v>
      </c>
      <c r="H119" s="22"/>
      <c r="I119" s="74"/>
      <c r="J119" s="74"/>
      <c r="K119" s="170"/>
      <c r="L119" s="177"/>
      <c r="M119" s="201"/>
      <c r="N119" s="177"/>
      <c r="O119" s="224"/>
      <c r="P119" s="196"/>
      <c r="Q119" s="208"/>
      <c r="R119" s="177"/>
      <c r="S119" s="161"/>
      <c r="T119" s="73"/>
      <c r="U119" s="208"/>
      <c r="V119" s="239"/>
      <c r="W119" s="73"/>
      <c r="X119" s="73"/>
      <c r="Y119" s="73"/>
      <c r="Z119" s="158"/>
      <c r="AA119" s="159"/>
      <c r="AB119" s="159"/>
      <c r="AC119" s="159"/>
      <c r="AD119" s="159"/>
      <c r="AE119" s="159"/>
      <c r="AF119" s="160"/>
    </row>
    <row r="120" spans="2:32" ht="15" hidden="1" customHeight="1" outlineLevel="1" x14ac:dyDescent="0.2">
      <c r="B120" s="37" t="s">
        <v>143</v>
      </c>
      <c r="C120" s="50" t="s">
        <v>144</v>
      </c>
      <c r="D120" s="8"/>
      <c r="E120" s="116">
        <v>-14.38579</v>
      </c>
      <c r="F120" s="125">
        <v>-14.38579</v>
      </c>
      <c r="G120" s="65">
        <v>0</v>
      </c>
      <c r="H120" s="22"/>
      <c r="I120" s="74"/>
      <c r="J120" s="74"/>
      <c r="K120" s="170"/>
      <c r="L120" s="177"/>
      <c r="M120" s="201"/>
      <c r="N120" s="177"/>
      <c r="O120" s="224"/>
      <c r="P120" s="196"/>
      <c r="Q120" s="208"/>
      <c r="R120" s="177"/>
      <c r="S120" s="161"/>
      <c r="T120" s="73"/>
      <c r="U120" s="208"/>
      <c r="V120" s="239"/>
      <c r="W120" s="73"/>
      <c r="X120" s="73"/>
      <c r="Y120" s="73"/>
      <c r="Z120" s="158"/>
      <c r="AA120" s="159"/>
      <c r="AB120" s="159"/>
      <c r="AC120" s="159"/>
      <c r="AD120" s="159"/>
      <c r="AE120" s="159"/>
      <c r="AF120" s="160"/>
    </row>
    <row r="121" spans="2:32" ht="15" hidden="1" customHeight="1" outlineLevel="1" x14ac:dyDescent="0.2">
      <c r="B121" s="37" t="s">
        <v>145</v>
      </c>
      <c r="C121" s="50" t="s">
        <v>146</v>
      </c>
      <c r="D121" s="8"/>
      <c r="E121" s="116">
        <v>-0.17799999999999999</v>
      </c>
      <c r="F121" s="125">
        <v>-0.17799999999999999</v>
      </c>
      <c r="G121" s="65">
        <v>0</v>
      </c>
      <c r="H121" s="22"/>
      <c r="I121" s="74"/>
      <c r="J121" s="74"/>
      <c r="K121" s="170"/>
      <c r="L121" s="177"/>
      <c r="M121" s="201"/>
      <c r="N121" s="177"/>
      <c r="O121" s="224"/>
      <c r="P121" s="196"/>
      <c r="Q121" s="208"/>
      <c r="R121" s="177"/>
      <c r="S121" s="161"/>
      <c r="T121" s="73"/>
      <c r="U121" s="208"/>
      <c r="V121" s="239"/>
      <c r="W121" s="73"/>
      <c r="X121" s="73"/>
      <c r="Y121" s="73"/>
      <c r="Z121" s="158"/>
      <c r="AA121" s="159"/>
      <c r="AB121" s="159"/>
      <c r="AC121" s="159"/>
      <c r="AD121" s="159"/>
      <c r="AE121" s="159"/>
      <c r="AF121" s="160"/>
    </row>
    <row r="122" spans="2:32" ht="15" hidden="1" customHeight="1" outlineLevel="1" x14ac:dyDescent="0.2">
      <c r="B122" s="37" t="s">
        <v>147</v>
      </c>
      <c r="C122" s="50" t="s">
        <v>148</v>
      </c>
      <c r="D122" s="8"/>
      <c r="E122" s="116">
        <v>-71.505990000000011</v>
      </c>
      <c r="F122" s="125">
        <v>-71.505990000000011</v>
      </c>
      <c r="G122" s="65">
        <v>0</v>
      </c>
      <c r="H122" s="22"/>
      <c r="I122" s="74"/>
      <c r="J122" s="74"/>
      <c r="K122" s="170"/>
      <c r="L122" s="177"/>
      <c r="M122" s="201"/>
      <c r="N122" s="177"/>
      <c r="O122" s="224"/>
      <c r="P122" s="196"/>
      <c r="Q122" s="208"/>
      <c r="R122" s="177"/>
      <c r="S122" s="161"/>
      <c r="T122" s="73"/>
      <c r="U122" s="208"/>
      <c r="V122" s="239"/>
      <c r="W122" s="73"/>
      <c r="X122" s="73"/>
      <c r="Y122" s="73"/>
      <c r="Z122" s="158"/>
      <c r="AA122" s="159"/>
      <c r="AB122" s="159"/>
      <c r="AC122" s="159"/>
      <c r="AD122" s="159"/>
      <c r="AE122" s="159"/>
      <c r="AF122" s="160"/>
    </row>
    <row r="123" spans="2:32" ht="15" hidden="1" customHeight="1" outlineLevel="1" x14ac:dyDescent="0.2">
      <c r="B123" s="37" t="s">
        <v>149</v>
      </c>
      <c r="C123" s="50" t="s">
        <v>150</v>
      </c>
      <c r="D123" s="8"/>
      <c r="E123" s="116">
        <v>-0.1268</v>
      </c>
      <c r="F123" s="125">
        <v>-0.1268</v>
      </c>
      <c r="G123" s="65">
        <v>0</v>
      </c>
      <c r="H123" s="22"/>
      <c r="I123" s="74"/>
      <c r="J123" s="74"/>
      <c r="K123" s="170"/>
      <c r="L123" s="177"/>
      <c r="M123" s="201"/>
      <c r="N123" s="177"/>
      <c r="O123" s="224"/>
      <c r="P123" s="196"/>
      <c r="Q123" s="208"/>
      <c r="R123" s="177"/>
      <c r="S123" s="161"/>
      <c r="T123" s="73"/>
      <c r="U123" s="208"/>
      <c r="V123" s="239"/>
      <c r="W123" s="73"/>
      <c r="X123" s="73"/>
      <c r="Y123" s="73"/>
      <c r="Z123" s="158"/>
      <c r="AA123" s="159"/>
      <c r="AB123" s="159"/>
      <c r="AC123" s="159"/>
      <c r="AD123" s="159"/>
      <c r="AE123" s="159"/>
      <c r="AF123" s="160"/>
    </row>
    <row r="124" spans="2:32" ht="15" hidden="1" customHeight="1" outlineLevel="1" x14ac:dyDescent="0.2">
      <c r="B124" s="37" t="s">
        <v>151</v>
      </c>
      <c r="C124" s="50" t="s">
        <v>152</v>
      </c>
      <c r="D124" s="8"/>
      <c r="E124" s="116">
        <v>-0.16731000000000001</v>
      </c>
      <c r="F124" s="125">
        <v>-0.16731000000000001</v>
      </c>
      <c r="G124" s="65">
        <v>0</v>
      </c>
      <c r="H124" s="22"/>
      <c r="I124" s="74"/>
      <c r="J124" s="74"/>
      <c r="K124" s="170"/>
      <c r="L124" s="177"/>
      <c r="M124" s="201"/>
      <c r="N124" s="177"/>
      <c r="O124" s="224"/>
      <c r="P124" s="196"/>
      <c r="Q124" s="208"/>
      <c r="R124" s="177"/>
      <c r="S124" s="161"/>
      <c r="T124" s="73"/>
      <c r="U124" s="208"/>
      <c r="V124" s="239"/>
      <c r="W124" s="73"/>
      <c r="X124" s="73"/>
      <c r="Y124" s="73"/>
      <c r="Z124" s="158"/>
      <c r="AA124" s="159"/>
      <c r="AB124" s="159"/>
      <c r="AC124" s="159"/>
      <c r="AD124" s="159"/>
      <c r="AE124" s="159"/>
      <c r="AF124" s="160"/>
    </row>
    <row r="125" spans="2:32" ht="15" customHeight="1" collapsed="1" x14ac:dyDescent="0.2">
      <c r="B125" s="37"/>
      <c r="C125" s="49" t="s">
        <v>172</v>
      </c>
      <c r="D125" s="8"/>
      <c r="E125" s="122"/>
      <c r="F125" s="133"/>
      <c r="G125" s="65"/>
      <c r="H125" s="22"/>
      <c r="I125" s="74"/>
      <c r="J125" s="74">
        <v>163</v>
      </c>
      <c r="K125" s="170">
        <f>SUM(H125:J125)</f>
        <v>163</v>
      </c>
      <c r="L125" s="177"/>
      <c r="M125" s="201">
        <f>L125+K125</f>
        <v>163</v>
      </c>
      <c r="N125" s="177"/>
      <c r="O125" s="224"/>
      <c r="P125" s="196">
        <f>N125+M125</f>
        <v>163</v>
      </c>
      <c r="Q125" s="208"/>
      <c r="R125" s="177"/>
      <c r="S125" s="161"/>
      <c r="T125" s="73">
        <f>R125+Q125</f>
        <v>0</v>
      </c>
      <c r="U125" s="208"/>
      <c r="V125" s="239"/>
      <c r="W125" s="73"/>
      <c r="X125" s="73"/>
      <c r="Y125" s="73"/>
      <c r="Z125" s="158" t="s">
        <v>218</v>
      </c>
      <c r="AA125" s="159"/>
      <c r="AB125" s="159"/>
      <c r="AC125" s="159"/>
      <c r="AD125" s="159"/>
      <c r="AE125" s="159"/>
      <c r="AF125" s="160"/>
    </row>
    <row r="126" spans="2:32" ht="15" customHeight="1" x14ac:dyDescent="0.2">
      <c r="B126" s="7"/>
      <c r="C126" s="57" t="s">
        <v>153</v>
      </c>
      <c r="D126" s="8"/>
      <c r="E126" s="123">
        <v>-133</v>
      </c>
      <c r="F126" s="130">
        <f>SUBTOTAL(9,F118:F124)</f>
        <v>-133.13946000000001</v>
      </c>
      <c r="G126" s="62">
        <f t="shared" ref="G126:G128" si="24">E126-F126</f>
        <v>0.13946000000001391</v>
      </c>
      <c r="H126" s="22"/>
      <c r="I126" s="74"/>
      <c r="J126" s="74"/>
      <c r="K126" s="170">
        <f>SUM(H126:J126)</f>
        <v>0</v>
      </c>
      <c r="L126" s="177"/>
      <c r="M126" s="201">
        <f t="shared" ref="M126:M129" si="25">L126+K126</f>
        <v>0</v>
      </c>
      <c r="N126" s="177"/>
      <c r="O126" s="224"/>
      <c r="P126" s="196">
        <f t="shared" ref="P126:P129" si="26">N126+M126</f>
        <v>0</v>
      </c>
      <c r="Q126" s="208"/>
      <c r="R126" s="177"/>
      <c r="S126" s="161"/>
      <c r="T126" s="73">
        <f t="shared" ref="T126:T129" si="27">R126+Q126</f>
        <v>0</v>
      </c>
      <c r="U126" s="208"/>
      <c r="V126" s="239"/>
      <c r="W126" s="73"/>
      <c r="X126" s="73"/>
      <c r="Y126" s="73"/>
      <c r="Z126" s="158" t="s">
        <v>225</v>
      </c>
      <c r="AA126" s="159"/>
      <c r="AB126" s="159"/>
      <c r="AC126" s="159"/>
      <c r="AD126" s="159"/>
      <c r="AE126" s="159"/>
      <c r="AF126" s="160"/>
    </row>
    <row r="127" spans="2:32" ht="15" customHeight="1" x14ac:dyDescent="0.2">
      <c r="B127" s="37" t="s">
        <v>106</v>
      </c>
      <c r="C127" s="49" t="s">
        <v>173</v>
      </c>
      <c r="D127" s="8"/>
      <c r="E127" s="123"/>
      <c r="F127" s="130"/>
      <c r="G127" s="62">
        <f t="shared" si="24"/>
        <v>0</v>
      </c>
      <c r="H127" s="22"/>
      <c r="I127" s="74"/>
      <c r="J127" s="75">
        <v>50</v>
      </c>
      <c r="K127" s="170">
        <f>SUM(H127:J127)</f>
        <v>50</v>
      </c>
      <c r="L127" s="177"/>
      <c r="M127" s="201">
        <f t="shared" si="25"/>
        <v>50</v>
      </c>
      <c r="N127" s="177"/>
      <c r="O127" s="224"/>
      <c r="P127" s="196">
        <f t="shared" si="26"/>
        <v>50</v>
      </c>
      <c r="Q127" s="208"/>
      <c r="R127" s="177"/>
      <c r="S127" s="161"/>
      <c r="T127" s="73">
        <f t="shared" si="27"/>
        <v>0</v>
      </c>
      <c r="U127" s="208"/>
      <c r="V127" s="239"/>
      <c r="W127" s="73"/>
      <c r="X127" s="73"/>
      <c r="Y127" s="73"/>
      <c r="Z127" s="158" t="s">
        <v>219</v>
      </c>
      <c r="AA127" s="159"/>
      <c r="AB127" s="159"/>
      <c r="AC127" s="159"/>
      <c r="AD127" s="159"/>
      <c r="AE127" s="159"/>
      <c r="AF127" s="160"/>
    </row>
    <row r="128" spans="2:32" ht="15" customHeight="1" x14ac:dyDescent="0.2">
      <c r="B128" s="45" t="s">
        <v>160</v>
      </c>
      <c r="C128" s="49" t="s">
        <v>170</v>
      </c>
      <c r="D128" s="8"/>
      <c r="E128" s="116">
        <v>320</v>
      </c>
      <c r="F128" s="125">
        <v>0</v>
      </c>
      <c r="G128" s="62">
        <f t="shared" si="24"/>
        <v>320</v>
      </c>
      <c r="H128" s="22">
        <v>2870</v>
      </c>
      <c r="I128" s="74"/>
      <c r="J128" s="74"/>
      <c r="K128" s="170">
        <v>0</v>
      </c>
      <c r="L128" s="177">
        <v>9</v>
      </c>
      <c r="M128" s="201">
        <f t="shared" si="25"/>
        <v>9</v>
      </c>
      <c r="N128" s="177">
        <v>-9</v>
      </c>
      <c r="O128" s="224"/>
      <c r="P128" s="196">
        <f t="shared" si="26"/>
        <v>0</v>
      </c>
      <c r="Q128" s="208">
        <f>150+100</f>
        <v>250</v>
      </c>
      <c r="R128" s="177">
        <v>-250</v>
      </c>
      <c r="S128" s="161"/>
      <c r="T128" s="73">
        <f t="shared" si="27"/>
        <v>0</v>
      </c>
      <c r="U128" s="208">
        <v>4470</v>
      </c>
      <c r="V128" s="239"/>
      <c r="W128" s="73">
        <f>SUM(U128)</f>
        <v>4470</v>
      </c>
      <c r="X128" s="73">
        <v>1970</v>
      </c>
      <c r="Y128" s="73">
        <v>1720</v>
      </c>
      <c r="Z128" s="158" t="s">
        <v>224</v>
      </c>
      <c r="AA128" s="159"/>
      <c r="AB128" s="159"/>
      <c r="AC128" s="159"/>
      <c r="AD128" s="159"/>
      <c r="AE128" s="159"/>
      <c r="AF128" s="160"/>
    </row>
    <row r="129" spans="2:32" ht="15.75" customHeight="1" x14ac:dyDescent="0.2">
      <c r="B129" s="46"/>
      <c r="C129" s="58"/>
      <c r="D129" s="8"/>
      <c r="E129" s="117"/>
      <c r="F129" s="126"/>
      <c r="G129" s="66"/>
      <c r="H129" s="32"/>
      <c r="I129" s="80"/>
      <c r="J129" s="80"/>
      <c r="K129" s="170"/>
      <c r="L129" s="178"/>
      <c r="M129" s="201">
        <f t="shared" si="25"/>
        <v>0</v>
      </c>
      <c r="N129" s="178"/>
      <c r="O129" s="226"/>
      <c r="P129" s="196">
        <f t="shared" si="26"/>
        <v>0</v>
      </c>
      <c r="Q129" s="209"/>
      <c r="R129" s="178"/>
      <c r="S129" s="230"/>
      <c r="T129" s="73">
        <f t="shared" si="27"/>
        <v>0</v>
      </c>
      <c r="U129" s="209"/>
      <c r="V129" s="246"/>
      <c r="W129" s="83"/>
      <c r="X129" s="83"/>
      <c r="Y129" s="83"/>
      <c r="Z129" s="158"/>
      <c r="AA129" s="159"/>
      <c r="AB129" s="159"/>
      <c r="AC129" s="159"/>
      <c r="AD129" s="159"/>
      <c r="AE129" s="159"/>
      <c r="AF129" s="160"/>
    </row>
    <row r="130" spans="2:32" ht="15" customHeight="1" x14ac:dyDescent="0.2">
      <c r="B130" s="47" t="s">
        <v>41</v>
      </c>
      <c r="C130" s="55" t="s">
        <v>154</v>
      </c>
      <c r="D130" s="8"/>
      <c r="E130" s="127">
        <f>E128+E126+E116+E99+E53</f>
        <v>30831.50186</v>
      </c>
      <c r="F130" s="127">
        <f t="shared" ref="F130:G130" si="28">F128+F126+F116+F99+F53</f>
        <v>23446.660539999997</v>
      </c>
      <c r="G130" s="127">
        <f t="shared" si="28"/>
        <v>7384.9413199999981</v>
      </c>
      <c r="H130" s="23">
        <f t="shared" ref="H130:J130" si="29">SUBTOTAL(9,H7:H128)</f>
        <v>20120</v>
      </c>
      <c r="I130" s="24">
        <f>I116+I99+I53</f>
        <v>7161</v>
      </c>
      <c r="J130" s="76">
        <f t="shared" si="29"/>
        <v>8125.6</v>
      </c>
      <c r="K130" s="171">
        <f>SUBTOTAL(9,K7:K129)</f>
        <v>29136.6</v>
      </c>
      <c r="L130" s="24">
        <f>L125+L126+L128+L127+L116+L99+L53</f>
        <v>0</v>
      </c>
      <c r="M130" s="24">
        <f>SUBTOTAL(9,M7:M129)</f>
        <v>29136.6</v>
      </c>
      <c r="N130" s="24">
        <f t="shared" ref="N130:T130" si="30">N125+N126+N128+N127+N116+N99+N53</f>
        <v>-1552</v>
      </c>
      <c r="O130" s="24">
        <f t="shared" si="30"/>
        <v>-455</v>
      </c>
      <c r="P130" s="198">
        <f t="shared" si="30"/>
        <v>27129.599999999999</v>
      </c>
      <c r="Q130" s="23">
        <f>SUBTOTAL(9,Q7:Q129)</f>
        <v>8750</v>
      </c>
      <c r="R130" s="24">
        <f t="shared" si="30"/>
        <v>-2000</v>
      </c>
      <c r="S130" s="24">
        <f t="shared" si="30"/>
        <v>-250</v>
      </c>
      <c r="T130" s="25">
        <f t="shared" si="30"/>
        <v>6500</v>
      </c>
      <c r="U130" s="23">
        <f>SUBTOTAL(9,U7:U129)</f>
        <v>8620</v>
      </c>
      <c r="V130" s="24">
        <f t="shared" ref="V130:W130" si="31">SUBTOTAL(9,V7:V129)</f>
        <v>50</v>
      </c>
      <c r="W130" s="25">
        <f t="shared" si="31"/>
        <v>8670</v>
      </c>
      <c r="X130" s="25">
        <f>SUBTOTAL(9,X7:X129)</f>
        <v>8620</v>
      </c>
      <c r="Y130" s="25">
        <f>SUBTOTAL(9,Y7:Y129)</f>
        <v>8620</v>
      </c>
      <c r="Z130" s="158"/>
      <c r="AA130" s="159"/>
      <c r="AB130" s="159"/>
      <c r="AC130" s="159"/>
      <c r="AD130" s="159"/>
      <c r="AE130" s="159"/>
      <c r="AF130" s="160"/>
    </row>
    <row r="131" spans="2:32" ht="15" customHeight="1" x14ac:dyDescent="0.2">
      <c r="B131" s="46"/>
      <c r="C131" s="59"/>
      <c r="D131" s="8"/>
      <c r="E131" s="124"/>
      <c r="F131" s="134"/>
      <c r="G131" s="68"/>
      <c r="H131" s="33"/>
      <c r="I131" s="81"/>
      <c r="J131" s="81"/>
      <c r="K131" s="170"/>
      <c r="L131" s="176"/>
      <c r="M131" s="200"/>
      <c r="N131" s="176"/>
      <c r="O131" s="223"/>
      <c r="P131" s="195"/>
      <c r="Q131" s="213"/>
      <c r="R131" s="176"/>
      <c r="S131" s="234"/>
      <c r="T131" s="87"/>
      <c r="U131" s="213"/>
      <c r="V131" s="247"/>
      <c r="W131" s="87"/>
      <c r="X131" s="87"/>
      <c r="Y131" s="87"/>
      <c r="Z131" s="158"/>
      <c r="AA131" s="159"/>
      <c r="AB131" s="159"/>
      <c r="AC131" s="159"/>
      <c r="AD131" s="159"/>
      <c r="AE131" s="159"/>
      <c r="AF131" s="160"/>
    </row>
    <row r="132" spans="2:32" ht="15" customHeight="1" x14ac:dyDescent="0.2">
      <c r="B132" s="46"/>
      <c r="C132" s="60" t="s">
        <v>156</v>
      </c>
      <c r="D132" s="8"/>
      <c r="E132" s="123">
        <v>395.1</v>
      </c>
      <c r="F132" s="125">
        <v>395.1</v>
      </c>
      <c r="G132" s="65">
        <f>E132-F132</f>
        <v>0</v>
      </c>
      <c r="H132" s="22">
        <v>380</v>
      </c>
      <c r="I132" s="74"/>
      <c r="J132" s="74"/>
      <c r="K132" s="170">
        <v>380</v>
      </c>
      <c r="L132" s="177"/>
      <c r="M132" s="201">
        <f>L132+K132</f>
        <v>380</v>
      </c>
      <c r="N132" s="177"/>
      <c r="O132" s="224"/>
      <c r="P132" s="196">
        <f>SUM(M132:O132)</f>
        <v>380</v>
      </c>
      <c r="Q132" s="208">
        <v>380</v>
      </c>
      <c r="R132" s="177"/>
      <c r="S132" s="161"/>
      <c r="T132" s="73">
        <f>R132+Q132</f>
        <v>380</v>
      </c>
      <c r="U132" s="208">
        <v>380</v>
      </c>
      <c r="V132" s="248"/>
      <c r="W132" s="73">
        <f>SUM(U132:V132)</f>
        <v>380</v>
      </c>
      <c r="X132" s="73">
        <v>380</v>
      </c>
      <c r="Y132" s="73">
        <v>380</v>
      </c>
      <c r="Z132" s="162" t="s">
        <v>268</v>
      </c>
      <c r="AA132" s="10"/>
      <c r="AB132" s="10"/>
      <c r="AC132" s="10"/>
      <c r="AD132" s="10"/>
      <c r="AE132" s="10"/>
      <c r="AF132" s="163"/>
    </row>
    <row r="133" spans="2:32" x14ac:dyDescent="0.2">
      <c r="B133" s="48" t="s">
        <v>155</v>
      </c>
      <c r="C133" s="61"/>
      <c r="D133" s="8"/>
      <c r="E133" s="117"/>
      <c r="F133" s="126"/>
      <c r="G133" s="66"/>
      <c r="H133" s="32"/>
      <c r="I133" s="80"/>
      <c r="J133" s="80"/>
      <c r="K133" s="170"/>
      <c r="L133" s="178"/>
      <c r="M133" s="203"/>
      <c r="N133" s="178"/>
      <c r="O133" s="226"/>
      <c r="P133" s="197"/>
      <c r="Q133" s="209"/>
      <c r="R133" s="178"/>
      <c r="S133" s="230"/>
      <c r="T133" s="83"/>
      <c r="U133" s="212"/>
      <c r="V133" s="249"/>
      <c r="W133" s="86"/>
      <c r="X133" s="83"/>
      <c r="Y133" s="83"/>
      <c r="Z133" s="10"/>
      <c r="AA133" s="10"/>
      <c r="AB133" s="10"/>
      <c r="AC133" s="10"/>
      <c r="AD133" s="10"/>
      <c r="AE133" s="10"/>
      <c r="AF133" s="163"/>
    </row>
    <row r="134" spans="2:32" ht="15" thickBot="1" x14ac:dyDescent="0.25">
      <c r="B134" s="4" t="s">
        <v>157</v>
      </c>
      <c r="C134" s="191" t="s">
        <v>158</v>
      </c>
      <c r="D134" s="8"/>
      <c r="E134" s="149">
        <f>SUM(E130:E133)</f>
        <v>31226.601859999999</v>
      </c>
      <c r="F134" s="149">
        <f t="shared" ref="F134:G134" si="32">SUM(F130:F133)</f>
        <v>23841.760539999996</v>
      </c>
      <c r="G134" s="149">
        <f t="shared" si="32"/>
        <v>7384.9413199999981</v>
      </c>
      <c r="H134" s="192">
        <f t="shared" ref="H134:J134" si="33">SUBTOTAL(9,H7:H133)</f>
        <v>20500</v>
      </c>
      <c r="I134" s="193">
        <f>SUM(I130:I133)</f>
        <v>7161</v>
      </c>
      <c r="J134" s="82">
        <f t="shared" si="33"/>
        <v>8125.6</v>
      </c>
      <c r="K134" s="173">
        <f>SUBTOTAL(9,K7:K133)</f>
        <v>29516.6</v>
      </c>
      <c r="L134" s="175">
        <f>L132+L130</f>
        <v>0</v>
      </c>
      <c r="M134" s="175">
        <f>SUBTOTAL(9,M7:M133)</f>
        <v>29516.6</v>
      </c>
      <c r="N134" s="250">
        <f>N130+N132</f>
        <v>-1552</v>
      </c>
      <c r="O134" s="250">
        <f>O130+O132</f>
        <v>-455</v>
      </c>
      <c r="P134" s="199">
        <f>P130+P132</f>
        <v>27509.599999999999</v>
      </c>
      <c r="Q134" s="214">
        <f t="shared" ref="Q134:W134" si="34">SUBTOTAL(9,Q7:Q133)</f>
        <v>9130</v>
      </c>
      <c r="R134" s="250">
        <f t="shared" ref="R134:T134" si="35">R130+R132</f>
        <v>-2000</v>
      </c>
      <c r="S134" s="250">
        <f t="shared" si="35"/>
        <v>-250</v>
      </c>
      <c r="T134" s="167">
        <f t="shared" si="35"/>
        <v>6880</v>
      </c>
      <c r="U134" s="204">
        <f t="shared" si="34"/>
        <v>9000</v>
      </c>
      <c r="V134" s="250">
        <f t="shared" si="34"/>
        <v>50</v>
      </c>
      <c r="W134" s="167">
        <f t="shared" si="34"/>
        <v>9050</v>
      </c>
      <c r="X134" s="167">
        <f t="shared" ref="X134:Y134" si="36">SUBTOTAL(9,X7:X133)</f>
        <v>9000</v>
      </c>
      <c r="Y134" s="204">
        <f t="shared" si="36"/>
        <v>9000</v>
      </c>
      <c r="Z134" s="164"/>
      <c r="AA134" s="165"/>
      <c r="AB134" s="165"/>
      <c r="AC134" s="165"/>
      <c r="AD134" s="165"/>
      <c r="AE134" s="165"/>
      <c r="AF134" s="166"/>
    </row>
    <row r="135" spans="2:32" ht="15" thickBot="1" x14ac:dyDescent="0.25">
      <c r="C135" s="8"/>
      <c r="D135" s="8"/>
      <c r="E135" s="8"/>
      <c r="F135" s="8"/>
      <c r="G135" s="9"/>
      <c r="H135" s="8"/>
      <c r="I135" s="8"/>
      <c r="J135" s="8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2:32" ht="15" hidden="1" x14ac:dyDescent="0.25">
      <c r="C136" s="8" t="s">
        <v>240</v>
      </c>
      <c r="D136" s="8"/>
      <c r="E136" s="11" t="s">
        <v>166</v>
      </c>
      <c r="F136" s="8">
        <v>32.4</v>
      </c>
      <c r="G136" s="9"/>
      <c r="H136" s="8">
        <v>20.5</v>
      </c>
      <c r="I136" s="8"/>
      <c r="J136" s="8"/>
      <c r="K136" s="8"/>
      <c r="L136" s="8"/>
      <c r="M136" s="8"/>
      <c r="N136" s="8"/>
      <c r="O136" s="8"/>
      <c r="P136" s="8"/>
      <c r="Q136" s="10">
        <v>7.1</v>
      </c>
      <c r="R136" s="10"/>
      <c r="S136" s="10"/>
      <c r="T136" s="10"/>
      <c r="U136" s="10"/>
      <c r="V136" s="10"/>
      <c r="W136" s="10"/>
      <c r="X136" s="10"/>
      <c r="Y136" s="10"/>
      <c r="Z136" s="14" t="s">
        <v>168</v>
      </c>
      <c r="AA136" s="15">
        <f>Q136+H136+F136</f>
        <v>60</v>
      </c>
      <c r="AB136" s="90" t="s">
        <v>242</v>
      </c>
      <c r="AC136" s="91"/>
    </row>
    <row r="137" spans="2:32" hidden="1" x14ac:dyDescent="0.2">
      <c r="C137" s="8" t="s">
        <v>241</v>
      </c>
      <c r="D137" s="8"/>
      <c r="E137" s="12" t="s">
        <v>167</v>
      </c>
      <c r="F137" s="8">
        <v>27.5</v>
      </c>
      <c r="G137" s="9"/>
      <c r="H137" s="10"/>
      <c r="I137" s="10"/>
      <c r="J137" s="8"/>
      <c r="K137" s="13">
        <v>26.5</v>
      </c>
      <c r="L137" s="13"/>
      <c r="M137" s="13"/>
      <c r="N137" s="13"/>
      <c r="O137" s="13"/>
      <c r="P137" s="13"/>
      <c r="Q137" s="94">
        <v>7.1</v>
      </c>
      <c r="R137" s="94"/>
      <c r="S137" s="94"/>
      <c r="T137" s="94"/>
      <c r="U137" s="10"/>
      <c r="V137" s="10"/>
      <c r="W137" s="10"/>
      <c r="X137" s="10"/>
      <c r="Y137" s="10"/>
      <c r="Z137" s="16" t="s">
        <v>168</v>
      </c>
      <c r="AA137" s="17">
        <f>Q137+K137+F137</f>
        <v>61.1</v>
      </c>
      <c r="AB137" s="92" t="s">
        <v>168</v>
      </c>
      <c r="AC137" s="18">
        <f>(F134+K134+Q134)/1000</f>
        <v>62.488360539999995</v>
      </c>
    </row>
    <row r="138" spans="2:32" ht="15.75" hidden="1" thickBot="1" x14ac:dyDescent="0.3">
      <c r="C138" s="8"/>
      <c r="D138" s="8"/>
      <c r="E138" s="8"/>
      <c r="F138" s="8"/>
      <c r="G138" s="9"/>
      <c r="H138" s="8"/>
      <c r="I138" s="8"/>
      <c r="J138" s="1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62" t="s">
        <v>178</v>
      </c>
      <c r="AA138" s="263"/>
      <c r="AB138" s="19" t="s">
        <v>197</v>
      </c>
      <c r="AC138" s="20">
        <f>(Y134+X134+U134+Q134+K134+F134)/1000</f>
        <v>89.488360539999988</v>
      </c>
    </row>
    <row r="139" spans="2:32" hidden="1" x14ac:dyDescent="0.2">
      <c r="C139" s="8" t="s">
        <v>179</v>
      </c>
      <c r="D139" s="8"/>
      <c r="E139" s="8"/>
      <c r="F139" s="8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10"/>
      <c r="R139" s="10"/>
      <c r="S139" s="10"/>
      <c r="T139" s="10"/>
      <c r="U139" s="10">
        <v>6.9</v>
      </c>
      <c r="V139" s="10"/>
      <c r="W139" s="10"/>
      <c r="X139" s="10">
        <v>4.5</v>
      </c>
      <c r="Y139" s="10">
        <v>6.5</v>
      </c>
      <c r="Z139" s="21" t="s">
        <v>197</v>
      </c>
      <c r="AA139" s="18">
        <f>AA136+X139+Y139+U139</f>
        <v>77.900000000000006</v>
      </c>
    </row>
    <row r="140" spans="2:32" ht="15" hidden="1" thickBot="1" x14ac:dyDescent="0.25">
      <c r="C140" s="8" t="s">
        <v>180</v>
      </c>
      <c r="D140" s="8"/>
      <c r="E140" s="8"/>
      <c r="F140" s="8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10"/>
      <c r="R140" s="10"/>
      <c r="S140" s="10"/>
      <c r="T140" s="10"/>
      <c r="U140" s="94">
        <v>6.9</v>
      </c>
      <c r="V140" s="94"/>
      <c r="W140" s="94"/>
      <c r="X140" s="10">
        <v>4.5</v>
      </c>
      <c r="Y140" s="10">
        <v>6.5</v>
      </c>
      <c r="Z140" s="19" t="s">
        <v>197</v>
      </c>
      <c r="AA140" s="20">
        <f>AA137+X140+Y140+U140</f>
        <v>79</v>
      </c>
    </row>
    <row r="141" spans="2:32" hidden="1" x14ac:dyDescent="0.2">
      <c r="C141" s="8"/>
      <c r="D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64" t="s">
        <v>184</v>
      </c>
      <c r="AA141" s="264"/>
    </row>
    <row r="142" spans="2:32" hidden="1" x14ac:dyDescent="0.2">
      <c r="C142" s="8"/>
      <c r="D142" s="8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10"/>
      <c r="R142" s="10"/>
      <c r="S142" s="10"/>
      <c r="T142" s="10"/>
      <c r="U142" s="10"/>
      <c r="V142" s="10"/>
      <c r="W142" s="10"/>
      <c r="X142" s="10"/>
      <c r="Y142" s="10"/>
      <c r="Z142" s="265" t="s">
        <v>196</v>
      </c>
      <c r="AA142" s="265"/>
    </row>
    <row r="143" spans="2:32" ht="15.75" thickBot="1" x14ac:dyDescent="0.3">
      <c r="C143" s="8"/>
      <c r="D143" s="8"/>
      <c r="P143" s="257" t="s">
        <v>266</v>
      </c>
      <c r="Q143" s="257"/>
      <c r="R143" s="257"/>
      <c r="S143" s="257"/>
      <c r="T143" s="257"/>
      <c r="U143" s="257"/>
      <c r="V143" s="257"/>
      <c r="W143" s="257"/>
      <c r="X143" s="258"/>
      <c r="Y143" s="251">
        <f>N134+R134+O134+S134+V134</f>
        <v>-4207</v>
      </c>
    </row>
    <row r="144" spans="2:32" x14ac:dyDescent="0.2">
      <c r="K144" s="151"/>
      <c r="L144" s="151"/>
      <c r="M144" s="151"/>
      <c r="N144" s="151"/>
      <c r="O144" s="151"/>
      <c r="P144" s="151"/>
    </row>
    <row r="145" spans="20:25" x14ac:dyDescent="0.2">
      <c r="T145" s="245"/>
      <c r="Y145" s="245"/>
    </row>
  </sheetData>
  <mergeCells count="7">
    <mergeCell ref="P143:X143"/>
    <mergeCell ref="Q2:T2"/>
    <mergeCell ref="Z138:AA138"/>
    <mergeCell ref="Z141:AA141"/>
    <mergeCell ref="Z142:AA142"/>
    <mergeCell ref="H2:P2"/>
    <mergeCell ref="U2:W2"/>
  </mergeCells>
  <conditionalFormatting sqref="Q18:S18">
    <cfRule type="iconSet" priority="13">
      <iconSet>
        <cfvo type="percent" val="0"/>
        <cfvo type="formula" val="&quot;&gt;0&quot;"/>
        <cfvo type="formula" val="&quot;&lt;0&quot;"/>
      </iconSet>
    </cfRule>
  </conditionalFormatting>
  <pageMargins left="0.70866141732283472" right="0.70866141732283472" top="0.35433070866141736" bottom="0.35433070866141736" header="0.31496062992125984" footer="0.31496062992125984"/>
  <pageSetup paperSize="8" scale="62" fitToWidth="0" orientation="landscape" r:id="rId1"/>
  <ignoredErrors>
    <ignoredError sqref="K126 K115 K109:K110 K107 K27 K37:K38 K40 K42:K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17"/>
  <sheetViews>
    <sheetView workbookViewId="0">
      <selection activeCell="J23" sqref="J23"/>
    </sheetView>
  </sheetViews>
  <sheetFormatPr defaultRowHeight="15" x14ac:dyDescent="0.25"/>
  <cols>
    <col min="1" max="1" width="12" customWidth="1"/>
  </cols>
  <sheetData>
    <row r="10" spans="1:2" x14ac:dyDescent="0.25">
      <c r="A10" t="s">
        <v>244</v>
      </c>
      <c r="B10">
        <v>17.3</v>
      </c>
    </row>
    <row r="11" spans="1:2" x14ac:dyDescent="0.25">
      <c r="A11" t="s">
        <v>249</v>
      </c>
      <c r="B11">
        <v>3.5</v>
      </c>
    </row>
    <row r="12" spans="1:2" x14ac:dyDescent="0.25">
      <c r="A12" t="s">
        <v>250</v>
      </c>
      <c r="B12">
        <v>2.8</v>
      </c>
    </row>
    <row r="13" spans="1:2" x14ac:dyDescent="0.25">
      <c r="A13" t="s">
        <v>247</v>
      </c>
      <c r="B13">
        <v>2.5</v>
      </c>
    </row>
    <row r="14" spans="1:2" x14ac:dyDescent="0.25">
      <c r="A14" t="s">
        <v>246</v>
      </c>
      <c r="B14">
        <v>0.8</v>
      </c>
    </row>
    <row r="15" spans="1:2" x14ac:dyDescent="0.25">
      <c r="A15" t="s">
        <v>245</v>
      </c>
      <c r="B15">
        <v>2</v>
      </c>
    </row>
    <row r="16" spans="1:2" x14ac:dyDescent="0.25">
      <c r="A16" t="s">
        <v>248</v>
      </c>
      <c r="B16">
        <v>0.6</v>
      </c>
    </row>
    <row r="17" spans="2:2" x14ac:dyDescent="0.25">
      <c r="B17">
        <f>SUM(B10:B16)</f>
        <v>29.500000000000004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Chart</vt:lpstr>
      <vt:lpstr>Sheet3</vt:lpstr>
    </vt:vector>
  </TitlesOfParts>
  <Company>Oxford Health NHS 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Kahlari Elias (RNU) Oxford Health</dc:creator>
  <cp:lastModifiedBy>Maxine.Hayden</cp:lastModifiedBy>
  <cp:lastPrinted>2013-11-20T12:17:15Z</cp:lastPrinted>
  <dcterms:created xsi:type="dcterms:W3CDTF">2012-12-11T16:10:07Z</dcterms:created>
  <dcterms:modified xsi:type="dcterms:W3CDTF">2013-11-20T12:44:45Z</dcterms:modified>
</cp:coreProperties>
</file>