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fileSharing readOnlyRecommended="1"/>
  <workbookPr saveExternalLinkValues="0" defaultThemeVersion="124226"/>
  <bookViews>
    <workbookView xWindow="6480" yWindow="90" windowWidth="3975" windowHeight="6600" tabRatio="624" firstSheet="7" activeTab="1"/>
  </bookViews>
  <sheets>
    <sheet name="Organisation" sheetId="1" state="hidden" r:id="rId1"/>
    <sheet name="Front Cover" sheetId="18" r:id="rId2"/>
    <sheet name="Contents" sheetId="19" r:id="rId3"/>
    <sheet name="Page 1" sheetId="2" r:id="rId4"/>
    <sheet name="Page 2" sheetId="3" r:id="rId5"/>
    <sheet name="Page 3" sheetId="4" r:id="rId6"/>
    <sheet name="Pages 4 to 14" sheetId="22" r:id="rId7"/>
    <sheet name="Page 15" sheetId="5" r:id="rId8"/>
    <sheet name="Page 16" sheetId="6" r:id="rId9"/>
    <sheet name="Page 17" sheetId="7" r:id="rId10"/>
    <sheet name="Page 18" sheetId="20" r:id="rId11"/>
    <sheet name="Page 19" sheetId="8" r:id="rId12"/>
    <sheet name="Page 20" sheetId="13" r:id="rId13"/>
    <sheet name="Page 21" sheetId="16" r:id="rId14"/>
    <sheet name="Page 22" sheetId="17" r:id="rId15"/>
  </sheets>
  <definedNames>
    <definedName name="_xlnm.Print_Area" localSheetId="2">Contents!$A$1:$I$24</definedName>
    <definedName name="_xlnm.Print_Area" localSheetId="3">'Page 1'!$A$1:$A$48</definedName>
    <definedName name="_xlnm.Print_Area" localSheetId="7">'Page 15'!$A$1:$N$84</definedName>
    <definedName name="_xlnm.Print_Area" localSheetId="8">'Page 16'!$A$1:$M$56</definedName>
    <definedName name="_xlnm.Print_Area" localSheetId="9">'Page 17'!$A$1:$E$75</definedName>
    <definedName name="_xlnm.Print_Area" localSheetId="10">'Page 18'!$A$1:$D$69</definedName>
    <definedName name="_xlnm.Print_Area" localSheetId="11">'Page 19'!$A$1:$G$84</definedName>
    <definedName name="_xlnm.Print_Area" localSheetId="4">'Page 2'!$A$1:$B$57</definedName>
    <definedName name="_xlnm.Print_Area" localSheetId="12">'Page 20'!$A$1:$N$87</definedName>
    <definedName name="_xlnm.Print_Area" localSheetId="13">'Page 21'!$A$1:$H$70</definedName>
    <definedName name="_xlnm.Print_Area" localSheetId="14">'Page 22'!$A$1:$J$72</definedName>
    <definedName name="_xlnm.Print_Area" localSheetId="5">'Page 3'!$A$3:$A$63</definedName>
  </definedNames>
  <calcPr calcId="125725"/>
</workbook>
</file>

<file path=xl/calcChain.xml><?xml version="1.0" encoding="utf-8"?>
<calcChain xmlns="http://schemas.openxmlformats.org/spreadsheetml/2006/main">
  <c r="F80" i="8"/>
  <c r="F78"/>
  <c r="E80"/>
  <c r="E78"/>
  <c r="E83"/>
  <c r="G53" i="17" l="1"/>
  <c r="G47"/>
  <c r="G43"/>
  <c r="H53"/>
  <c r="F53"/>
  <c r="G51"/>
  <c r="H48"/>
  <c r="F48"/>
  <c r="G48"/>
  <c r="H47"/>
  <c r="F47"/>
  <c r="I43"/>
  <c r="H43"/>
  <c r="G45"/>
  <c r="F45"/>
  <c r="F20"/>
  <c r="G23"/>
  <c r="F23"/>
  <c r="G20"/>
  <c r="F67" i="16"/>
  <c r="F68"/>
  <c r="F59"/>
  <c r="F60"/>
  <c r="F51" l="1"/>
  <c r="F50"/>
  <c r="J78" i="13" l="1"/>
  <c r="H78"/>
  <c r="F78"/>
  <c r="D78"/>
  <c r="J51"/>
  <c r="F51"/>
  <c r="D51"/>
  <c r="J35"/>
  <c r="J34"/>
  <c r="J33"/>
  <c r="J32"/>
  <c r="H34" l="1"/>
  <c r="D50"/>
  <c r="D49"/>
  <c r="F77"/>
  <c r="J77"/>
  <c r="H77"/>
  <c r="D77"/>
  <c r="J49"/>
  <c r="F50"/>
  <c r="F49"/>
  <c r="H35" l="1"/>
  <c r="H33"/>
  <c r="H32"/>
  <c r="F32"/>
  <c r="F35"/>
  <c r="F34"/>
  <c r="F33"/>
  <c r="F50" i="5" l="1"/>
  <c r="F20" i="16" l="1"/>
  <c r="E12" l="1"/>
  <c r="F13"/>
  <c r="L63" i="13" l="1"/>
  <c r="L64"/>
  <c r="L62"/>
  <c r="L59"/>
  <c r="H59"/>
  <c r="L65"/>
  <c r="J65"/>
  <c r="H65"/>
  <c r="F14" i="16"/>
  <c r="M18" i="6"/>
  <c r="K15"/>
  <c r="K16"/>
  <c r="K17"/>
  <c r="G18"/>
  <c r="E18"/>
  <c r="G10"/>
  <c r="H40" i="16"/>
  <c r="F40"/>
  <c r="H36"/>
  <c r="F36"/>
  <c r="F83" i="8"/>
  <c r="H35" i="5"/>
  <c r="L38"/>
  <c r="L19"/>
  <c r="J53" i="17"/>
  <c r="J48"/>
  <c r="J51"/>
  <c r="J47"/>
  <c r="H45"/>
  <c r="J45" s="1"/>
  <c r="J43"/>
  <c r="H23"/>
  <c r="J23" s="1"/>
  <c r="H20"/>
  <c r="J20" s="1"/>
  <c r="L32" i="13"/>
  <c r="L46" i="5"/>
  <c r="F17"/>
  <c r="F26" s="1"/>
  <c r="F30" s="1"/>
  <c r="F41"/>
  <c r="J49" i="17"/>
  <c r="I55"/>
  <c r="H55"/>
  <c r="G55"/>
  <c r="F55"/>
  <c r="E55"/>
  <c r="H17" i="5"/>
  <c r="H26" s="1"/>
  <c r="H30" s="1"/>
  <c r="H41"/>
  <c r="H50"/>
  <c r="I25" i="17"/>
  <c r="H25"/>
  <c r="G25"/>
  <c r="F25"/>
  <c r="E25"/>
  <c r="K22" i="6"/>
  <c r="F69" i="16"/>
  <c r="F61"/>
  <c r="L21" i="5"/>
  <c r="F52" i="16"/>
  <c r="F53" s="1"/>
  <c r="D18"/>
  <c r="F12"/>
  <c r="F15"/>
  <c r="F16"/>
  <c r="F17"/>
  <c r="H18"/>
  <c r="F11" s="1"/>
  <c r="F29"/>
  <c r="E18"/>
  <c r="K10" i="6"/>
  <c r="K12" s="1"/>
  <c r="N36" i="13"/>
  <c r="N50" i="5"/>
  <c r="J36" i="13"/>
  <c r="L77"/>
  <c r="L78"/>
  <c r="J79"/>
  <c r="H79"/>
  <c r="F79"/>
  <c r="D79"/>
  <c r="L47" i="5"/>
  <c r="L33" i="13"/>
  <c r="L48" i="5"/>
  <c r="L34" i="13"/>
  <c r="L49" i="5"/>
  <c r="L35" i="13"/>
  <c r="J50" i="5"/>
  <c r="L69"/>
  <c r="N17"/>
  <c r="N26" s="1"/>
  <c r="N30" s="1"/>
  <c r="N41"/>
  <c r="N54" s="1"/>
  <c r="J17"/>
  <c r="L23"/>
  <c r="L24"/>
  <c r="L28"/>
  <c r="J26"/>
  <c r="N74" i="13"/>
  <c r="N29"/>
  <c r="N96"/>
  <c r="N91"/>
  <c r="N79"/>
  <c r="H49"/>
  <c r="L49" s="1"/>
  <c r="H50"/>
  <c r="L50" s="1"/>
  <c r="H51"/>
  <c r="L51" s="1"/>
  <c r="L35" i="5"/>
  <c r="L41" s="1"/>
  <c r="L40"/>
  <c r="L52"/>
  <c r="L14"/>
  <c r="L15"/>
  <c r="L16"/>
  <c r="L58"/>
  <c r="L64"/>
  <c r="L43"/>
  <c r="J41"/>
  <c r="K19" i="17"/>
  <c r="J16"/>
  <c r="E16"/>
  <c r="A1" i="6"/>
  <c r="G83" i="8"/>
  <c r="D81"/>
  <c r="E81"/>
  <c r="F81"/>
  <c r="G80"/>
  <c r="G78"/>
  <c r="N6" i="5"/>
  <c r="L6"/>
  <c r="H61" i="16"/>
  <c r="H64"/>
  <c r="F64"/>
  <c r="H56"/>
  <c r="F56"/>
  <c r="J30" i="5"/>
  <c r="J54"/>
  <c r="J61" s="1"/>
  <c r="J66" s="1"/>
  <c r="J76" s="1"/>
  <c r="J39" i="17"/>
  <c r="E39"/>
  <c r="H53" i="16"/>
  <c r="L91" i="13"/>
  <c r="J91"/>
  <c r="L74"/>
  <c r="L46"/>
  <c r="H46"/>
  <c r="A1" i="20"/>
  <c r="M12" i="6"/>
  <c r="M24"/>
  <c r="K29"/>
  <c r="I12"/>
  <c r="I18"/>
  <c r="I24"/>
  <c r="G12"/>
  <c r="G24"/>
  <c r="G26" s="1"/>
  <c r="G31" s="1"/>
  <c r="E12"/>
  <c r="E24"/>
  <c r="H47" i="16"/>
  <c r="F47"/>
  <c r="H29"/>
  <c r="H24"/>
  <c r="F24"/>
  <c r="H8"/>
  <c r="F8"/>
  <c r="J94" i="13"/>
  <c r="J95"/>
  <c r="F96"/>
  <c r="H96"/>
  <c r="J96"/>
  <c r="L96"/>
  <c r="L74" i="5"/>
  <c r="A1" i="7"/>
  <c r="D52" i="13"/>
  <c r="F52"/>
  <c r="J52"/>
  <c r="A1" i="2"/>
  <c r="A1" i="3"/>
  <c r="L29" i="13"/>
  <c r="F36"/>
  <c r="A1"/>
  <c r="H69" i="16"/>
  <c r="A1"/>
  <c r="A1" i="17"/>
  <c r="A1" i="5"/>
  <c r="M41" i="6"/>
  <c r="I41"/>
  <c r="A1" i="8"/>
  <c r="H36" i="13"/>
  <c r="I26" i="6" l="1"/>
  <c r="I31" s="1"/>
  <c r="G81" i="8"/>
  <c r="J25" i="17"/>
  <c r="L79" i="13"/>
  <c r="H52"/>
  <c r="L36"/>
  <c r="F18" i="16"/>
  <c r="E26" i="6"/>
  <c r="E31" s="1"/>
  <c r="K18"/>
  <c r="K24" s="1"/>
  <c r="K26" s="1"/>
  <c r="K31" s="1"/>
  <c r="L50" i="5"/>
  <c r="F54"/>
  <c r="L17"/>
  <c r="J55" i="17"/>
  <c r="L52" i="13"/>
  <c r="M26" i="6"/>
  <c r="M31" s="1"/>
  <c r="L26" i="5"/>
  <c r="L30" s="1"/>
  <c r="H54"/>
  <c r="N61"/>
  <c r="N66" s="1"/>
  <c r="N76" s="1"/>
  <c r="N56"/>
  <c r="F61" l="1"/>
  <c r="F66" s="1"/>
  <c r="H61"/>
  <c r="H66" s="1"/>
  <c r="H68" s="1"/>
  <c r="H56"/>
  <c r="F56"/>
  <c r="L54"/>
  <c r="L56"/>
  <c r="H76" l="1"/>
  <c r="L61"/>
  <c r="G38" i="6"/>
  <c r="G41" s="1"/>
  <c r="F76" i="5"/>
  <c r="F68"/>
  <c r="L68" s="1"/>
  <c r="L66"/>
  <c r="K38" i="6" l="1"/>
  <c r="E39"/>
  <c r="L76" i="5"/>
  <c r="E41" i="6" l="1"/>
  <c r="K39"/>
  <c r="K41" s="1"/>
</calcChain>
</file>

<file path=xl/sharedStrings.xml><?xml version="1.0" encoding="utf-8"?>
<sst xmlns="http://schemas.openxmlformats.org/spreadsheetml/2006/main" count="800" uniqueCount="547">
  <si>
    <t>as supplied by the investment managers.</t>
  </si>
  <si>
    <t>the statement of financial activities, the balance sheet and the related notes 1 to 11.4.</t>
  </si>
  <si>
    <t>The Charity's trustee is responsible for the preparation of the accounts. The Charity’s trustee considers</t>
  </si>
  <si>
    <t>that an independent examination is needed. The Charity is preparing accounts on an accruals basis and I</t>
  </si>
  <si>
    <t>report and for no other purpose. To the fullest extent permitted by law, I do not accept or assume</t>
  </si>
  <si>
    <t xml:space="preserve">      have not been met; or</t>
  </si>
  <si>
    <t>Net other cash movements - re investment income received and purchases and sales of non-cash investments</t>
  </si>
  <si>
    <t>8.1</t>
  </si>
  <si>
    <t>8.2</t>
  </si>
  <si>
    <t>8.3</t>
  </si>
  <si>
    <t>11.1</t>
  </si>
  <si>
    <t>11.2</t>
  </si>
  <si>
    <t>11.3</t>
  </si>
  <si>
    <t>11.4</t>
  </si>
  <si>
    <t>8.1/8.2</t>
  </si>
  <si>
    <t>11.1/11.2</t>
  </si>
  <si>
    <t>11.3/11.4</t>
  </si>
  <si>
    <t>Other costs</t>
  </si>
  <si>
    <t>Other costs include printing, stationery, capital charges and direct administration costs.</t>
  </si>
  <si>
    <t>Net resources expended for the year</t>
  </si>
  <si>
    <t>Incoming resources from charitable activities comprise income from courses. This activity represents primary</t>
  </si>
  <si>
    <t>(4904)</t>
  </si>
  <si>
    <t>Abingdon Hospital Fund (3001)</t>
  </si>
  <si>
    <t>Buckinghamshire Mental Health General</t>
  </si>
  <si>
    <t>Fund (4536)</t>
  </si>
  <si>
    <t>General fund for the benefit of mental health services in</t>
  </si>
  <si>
    <t>Buckinghamshire</t>
  </si>
  <si>
    <t>purpose trading.</t>
  </si>
  <si>
    <t>Net movement in funds from continuing operations</t>
  </si>
  <si>
    <t>included at market value. The accounts have been prepared in accordance with Accounting and Reporting by</t>
  </si>
  <si>
    <t>Charities: Statement of Recommended Practice (SORP 2005) and applicable UK Accounting Standards and the</t>
  </si>
  <si>
    <t>Charities Act 2011.</t>
  </si>
  <si>
    <t>The accounts have been prepared on the going concern basis which assumes the Charity will continue for the</t>
  </si>
  <si>
    <t>foreseeable future. The Trustee believes that there are no material uncertainties that call into doubt the Charity’s</t>
  </si>
  <si>
    <t>ability to continue in operation.</t>
  </si>
  <si>
    <t>Legacies are accounted for as incoming resources either upon receipt or where receipt of the legacy is virtually</t>
  </si>
  <si>
    <t>certain. This will be once confirmation has been received from the representatives of the estate that payment of</t>
  </si>
  <si>
    <t>the legacy will be made or property transferred and once all conditions attached to the legacy have been fulfilled</t>
  </si>
  <si>
    <t>and it is virtually certain that the amount of incoming resources is known.</t>
  </si>
  <si>
    <t>Grants are recognised once there is evidence of entitlement, if there are no conditions attached, and once the</t>
  </si>
  <si>
    <t>criteria of certainty and measurability are met. If the grant has conditions attached which must be fulfilled before</t>
  </si>
  <si>
    <t>the Charity has control of the resources, the meeting of these conditions is within the Charity's control and there</t>
  </si>
  <si>
    <t>is sufficient evidence that the conditions will be met, then the incoming resource is recognised. However, where</t>
  </si>
  <si>
    <t>the meeting of the conditions is not certain or not within the control of the Charity, the grant would not be</t>
  </si>
  <si>
    <t>recognised until the conditions set have been met. If a donor imposes a time period in which the expenditure of</t>
  </si>
  <si>
    <t>resources can take place, and a grant is received for expenditure that must take place in a future accounting</t>
  </si>
  <si>
    <t>period, it would be accounted for as deferred income and recognised as a liability until the accounting period in</t>
  </si>
  <si>
    <t>which the Charity is allowed by the condition to expend the resource. If the donor has given the condition that</t>
  </si>
  <si>
    <t>they can recover any unexpended part of the grant, the liability for any repayment would be recognised only when</t>
  </si>
  <si>
    <t>repayment becomes probable.</t>
  </si>
  <si>
    <t>Investment income is accounted for in the period in which the Charity is entitled to receipt and the amount can be</t>
  </si>
  <si>
    <t>measured with reasonable certainty.</t>
  </si>
  <si>
    <t>Incoming resources from charitable activities are accounted for on an accruals basis as goods or services are</t>
  </si>
  <si>
    <t>supplied.</t>
  </si>
  <si>
    <t>Incoming resources are always credited to a fund which will benefit the area where the donor has imposed a</t>
  </si>
  <si>
    <t>restriction, or expressed a wish, for how their gift should be used and are classified as restricted or designated</t>
  </si>
  <si>
    <t>funds accordingly. If the donor has not expressed a wish for how their gift should be used, it is credited to an</t>
  </si>
  <si>
    <t>Unrestricted General fund and used at the Trustee's discretion in accordance with the objects of the Charity.</t>
  </si>
  <si>
    <t>This report is made solely to the Charity’s trustee in accordance with section 145 of the Charities Act</t>
  </si>
  <si>
    <t>state to the Charity’s trustee those matters I am required to state to them in an independent examiner’s</t>
  </si>
  <si>
    <t>responsibility to anyone other than the Charity and the Charity’s trustee for my work, for this report, or for</t>
  </si>
  <si>
    <t>the opinions I have formed.</t>
  </si>
  <si>
    <t>• examine the accounts under section 145 of the 2011 Act;</t>
  </si>
  <si>
    <t>• follow the procedures laid down in the General Directions given by the Charity Commission under section</t>
  </si>
  <si>
    <t xml:space="preserve">  145(5)(b) of the 2011 Act; and</t>
  </si>
  <si>
    <t>• state whether particular matters have come to my attention.</t>
  </si>
  <si>
    <t xml:space="preserve">Commission. An examination includes a review of the accounting records kept by the Charity and a </t>
  </si>
  <si>
    <t>(1)  which gives me reasonable cause to believe that in any material respect the requirements:</t>
  </si>
  <si>
    <t xml:space="preserve">      • to keep accounting records in accordance with section 130 of the 2011 Act; and </t>
  </si>
  <si>
    <t xml:space="preserve">  requirements of the 2011 Act</t>
  </si>
  <si>
    <t>for and on behalf of Deloitte LLP</t>
  </si>
  <si>
    <t>Reporting Accountants</t>
  </si>
  <si>
    <t>Reading, United Kingdom</t>
  </si>
  <si>
    <t>that an audit is not required for this year under section 144(1) of the Charities Act 2011 (the 2011 Act) and</t>
  </si>
  <si>
    <t>matters. The procedures undertaken do not provide all evidence that would be required in an audit, and</t>
  </si>
  <si>
    <t>select suitable accounting policies and then apply them consistently;</t>
  </si>
  <si>
    <t>Charity will continue in business.</t>
  </si>
  <si>
    <t>certainty - when there is reasonable certainty that the incoming resource will be received; and</t>
  </si>
  <si>
    <t>(Losses)</t>
  </si>
  <si>
    <t>Gains/</t>
  </si>
  <si>
    <t xml:space="preserve">The Charitable Fund came into force on 31 July 1996 under Statutory Instrument dated 8 July 1996. </t>
  </si>
  <si>
    <t>The name of the Charity was changed from the 'Oxfordshire Mental Healthcare Charitable Fund' to the 'Oxfordshire and Buckinghamshire Mental Health Charitable Fund' during the year ended 31 March 2009.</t>
  </si>
  <si>
    <t>Accrual</t>
  </si>
  <si>
    <t>b/fwd at 1</t>
  </si>
  <si>
    <t>c/fwd at 31</t>
  </si>
  <si>
    <t>year</t>
  </si>
  <si>
    <t>/ paid in</t>
  </si>
  <si>
    <t>recognised gains and losses</t>
  </si>
  <si>
    <t>Prepayments and accrued income</t>
  </si>
  <si>
    <t>Respective responsibilities of trustee and examiner</t>
  </si>
  <si>
    <t>It is my responsibility to:</t>
  </si>
  <si>
    <t>Basis of independent examiner’s report</t>
  </si>
  <si>
    <t>My examination was carried out in accordance with the General Directions given by the Charity</t>
  </si>
  <si>
    <t>comparison of the accounts presented with those records. It also includes consideration of any unusual</t>
  </si>
  <si>
    <t>items or disclosures in the accounts, and seeking explanations from you as trustee concerning any such</t>
  </si>
  <si>
    <t>Independent examiner’s statement</t>
  </si>
  <si>
    <t>Expenditure on charitable activities will be for the benefit of Patients, Staff, Research or Education.</t>
  </si>
  <si>
    <t>To reimburse the Trust for miscellaneous goods and services</t>
  </si>
  <si>
    <t>In connection with my examination, no matter has come to my attention:</t>
  </si>
  <si>
    <t>(2)  to which, in my opinion, attention should be drawn in order to enable a proper understanding of the</t>
  </si>
  <si>
    <t xml:space="preserve">      accounts to be reached.</t>
  </si>
  <si>
    <t>limited to those matters set out in the statement below.</t>
  </si>
  <si>
    <t>Throughout these accounts the term 'patients' refers to patients and service users.</t>
  </si>
  <si>
    <t>The accounts of the funds held on trust by Oxford Health NHS Foundation Trust</t>
  </si>
  <si>
    <t>Patient welfare and amenities</t>
  </si>
  <si>
    <t>The Charity holds no endowment funds.</t>
  </si>
  <si>
    <t>Patient welfare</t>
  </si>
  <si>
    <t>The sole corporate trustee of the Charity is Oxford Health NHS Foundation Trust ('the Trust').</t>
  </si>
  <si>
    <t>The members of the Trust's Board of Directors during the year are disclosed in the Annual Report of the Charity.</t>
  </si>
  <si>
    <t>During the year none of the members of the Trust's Board of Directors or members of the key management staff or</t>
  </si>
  <si>
    <t>were paid to the members of the Trust's Board of Directors from the Charity during the year (members of the Trust's</t>
  </si>
  <si>
    <t>Board of Directors, some of whom are employees of the Trust, are remunerated by the Trust in respect of the work</t>
  </si>
  <si>
    <t>that they carry out for the Trust).</t>
  </si>
  <si>
    <t>To reimburse the Trust for salary payments</t>
  </si>
  <si>
    <t>Primary purpose trading income receivable by the Charity from the Trust</t>
  </si>
  <si>
    <t>Oxford Health Charitable Funds</t>
  </si>
  <si>
    <t>On 1 April 2006 the Charity expanded through the inclusion of the mental health related fund balance within the Buckinghamshire Mental Health NHS Trust Charitable Fund (registered charity number 1054087), following the merger by acquisition of Buckinghamshire Mental Health NHS Trust by Oxfordshire Mental Healthcare NHS Trust.</t>
  </si>
  <si>
    <t>The main purpose of the charitable funds held on trust is to apply income for any charitable purpose relating to the National Health Service wholly or mainly for the services provided by the Oxford Health NHS Foundation Trust.</t>
  </si>
  <si>
    <t>The name of the Charity was changed from the 'Oxfordshire and Buckinghamshire Mental Health Charitable Fund' to 'Oxford Health Charitable Funds' during the year ended 31 March 2012.</t>
  </si>
  <si>
    <t>Independent Examiner’s Report to the Trustee of Oxford Health Charitable Funds</t>
  </si>
  <si>
    <t>Realised and unrealised gains on revaluation</t>
  </si>
  <si>
    <t>Costs of generating funds:</t>
  </si>
  <si>
    <t>Costs of generating voluntary income</t>
  </si>
  <si>
    <t>Investment management costs</t>
  </si>
  <si>
    <t>Apportionment of Governance and Support Costs</t>
  </si>
  <si>
    <t>Trustee's Annual Report</t>
  </si>
  <si>
    <t>Governance costs are accounted for on an accruals basis and include an element of the charge for the</t>
  </si>
  <si>
    <t>Support costs are those costs that, whilst necessary to deliver an activity, do not themselves produce or</t>
  </si>
  <si>
    <t>constitute the output of the activity.</t>
  </si>
  <si>
    <t>Irrecoverable VAT is charged against the category of resources expended for which it was incurred.</t>
  </si>
  <si>
    <t>The costs include the direct costs of the charitable activities together with the support costs incurred that</t>
  </si>
  <si>
    <t>enable these activities to be undertaken.</t>
  </si>
  <si>
    <t>Included under this heading are direct costs such as independent examination, legal advice and costs</t>
  </si>
  <si>
    <t>associated with statutory requirements such as preparing statutory accounts.</t>
  </si>
  <si>
    <t>Support costs are accounted for on an accruals basis as charges for a full administration and accounting</t>
  </si>
  <si>
    <t>Both governance and support costs are apportioned across the individual funds within the Charity on an</t>
  </si>
  <si>
    <t>The Statement of Financial Activities provides an analysis of the resources expended based on the</t>
  </si>
  <si>
    <t>nature of the activity undertaken. The resources expended are divided between three main activities:</t>
  </si>
  <si>
    <t>charitable activities, governance and activities to generate funds.</t>
  </si>
  <si>
    <t>All expenditure is recognised once there is a legal or constructive obligation committing the Charity to</t>
  </si>
  <si>
    <t>the expenditure.</t>
  </si>
  <si>
    <t>These include the costs of generating voluntary income (fundraising costs) and costs of fundraising</t>
  </si>
  <si>
    <t>trading. These costs are apportioned directly against the individual funds generated.</t>
  </si>
  <si>
    <t>Costs of charitable activities comprise all costs incurred in the pursuit of the Charity's objectives as</t>
  </si>
  <si>
    <t>opposed to the costs of raising the funds to finance these activities and governance costs.</t>
  </si>
  <si>
    <t>Governance costs include the costs of governance arrangements which relate to the general running of</t>
  </si>
  <si>
    <t>the Charity, allowing it to operate and to generate the information required for public accountability.</t>
  </si>
  <si>
    <t>administration and accounting service provided by the Charitable Funds Department of the Oxford</t>
  </si>
  <si>
    <t>University Hospitals NHS Trust.</t>
  </si>
  <si>
    <t>Support costs are allocated between charitable activities and governance costs in the Statement of</t>
  </si>
  <si>
    <t>Financial Activities.</t>
  </si>
  <si>
    <t>service provided by the Charitable Funds Department of the Oxford University Hospitals NHS Trust.</t>
  </si>
  <si>
    <t>These charges comprise a proportion of the costs of the Charitable Funds Department such as salaries,</t>
  </si>
  <si>
    <t>printing, stationery, capital charges and other direct administration costs.</t>
  </si>
  <si>
    <t>average balance basis (so as to avoid disadvantaging funds with high volume, low value transactions),</t>
  </si>
  <si>
    <t>The Statement of Financial Activities includes the net gains (or losses) arising on revaluation and disposals of</t>
  </si>
  <si>
    <t>investments throughout the year.</t>
  </si>
  <si>
    <t>Realised gains and losses on investments are calculated as the difference between sales proceeds and opening</t>
  </si>
  <si>
    <t>parties related to them has undertaken any material transactions with the Charity. No expenses or remuneration</t>
  </si>
  <si>
    <t>purchased on behalf of the Charity</t>
  </si>
  <si>
    <t xml:space="preserve">Annual Report and Accounts </t>
  </si>
  <si>
    <t>On 31 October 2011 Oxfordshire Primary Care Trust Charity (registered charity number 1091570) was merged with this Charity, following the transfer of Community Health Oxfordshire services from Oxfordshire Primary Care Trust to Oxford Health NHS Foundation Trust.</t>
  </si>
  <si>
    <t>Sub total: costs of generating funds</t>
  </si>
  <si>
    <t>Service Redesign for Services within the</t>
  </si>
  <si>
    <t>Community (3143)</t>
  </si>
  <si>
    <t>E</t>
  </si>
  <si>
    <t>F</t>
  </si>
  <si>
    <t>Wallingford Community Hospital (3029)</t>
  </si>
  <si>
    <t>G</t>
  </si>
  <si>
    <t>e)</t>
  </si>
  <si>
    <t>designated for service redesign for services within the community</t>
  </si>
  <si>
    <t>Basis of Preparation</t>
  </si>
  <si>
    <t>Investments in Common Investment Funds</t>
  </si>
  <si>
    <t>Oxford Health NHS Foundation Trust is the sole corporate trustee of Oxford Health Charitable Funds.</t>
  </si>
  <si>
    <t>Oxford Health Charitable Funds is registered with the Charity Commission (registered charity number 1057285).</t>
  </si>
  <si>
    <t>Youngsters - ROSY (3098)</t>
  </si>
  <si>
    <t>children and babies in their homes</t>
  </si>
  <si>
    <t>(Received)</t>
  </si>
  <si>
    <t>Net gain on revaluation</t>
  </si>
  <si>
    <t>The accounts are prepared in accordance with the accruals concept.</t>
  </si>
  <si>
    <t xml:space="preserve">iii) </t>
  </si>
  <si>
    <t xml:space="preserve">b) </t>
  </si>
  <si>
    <t>Gains/(Losses) on Investments Control</t>
  </si>
  <si>
    <t>Allocation of Incoming Resources to Funds</t>
  </si>
  <si>
    <t>Non-cash</t>
  </si>
  <si>
    <t>Cash</t>
  </si>
  <si>
    <t>The Charity has had no dealings with connected organisations other than those noted under note 2.</t>
  </si>
  <si>
    <t>Related</t>
  </si>
  <si>
    <t>Party</t>
  </si>
  <si>
    <t>Transactions</t>
  </si>
  <si>
    <t>To hold investment gains earned less investment losses suffered by the</t>
  </si>
  <si>
    <t>unrestricted funds prior to distribution/charging of those gains/losses</t>
  </si>
  <si>
    <t>The costs of generating funds are the costs associated with generating income for the Charity.</t>
  </si>
  <si>
    <t>Funds of the Charity</t>
  </si>
  <si>
    <t>Investment</t>
  </si>
  <si>
    <t>Incoming resources</t>
  </si>
  <si>
    <t>Incoming resources from generated funds:</t>
  </si>
  <si>
    <t>Voluntary income:</t>
  </si>
  <si>
    <t>Sub total: voluntary income</t>
  </si>
  <si>
    <t>Charitable activities:</t>
  </si>
  <si>
    <t>Staff welfare</t>
  </si>
  <si>
    <t>Sub total: direct charitable expenditure</t>
  </si>
  <si>
    <t>Governance costs</t>
  </si>
  <si>
    <t>Grants payable to other NHS charities</t>
  </si>
  <si>
    <t>Gross transfers between funds</t>
  </si>
  <si>
    <t>and disposal of investment assets</t>
  </si>
  <si>
    <t>Total funds brought forward at 1 April</t>
  </si>
  <si>
    <t>Total funds carried forward at 31 March</t>
  </si>
  <si>
    <t>Fixed assets</t>
  </si>
  <si>
    <t>Total fixed assets</t>
  </si>
  <si>
    <t>Current assets</t>
  </si>
  <si>
    <t>Total current assets</t>
  </si>
  <si>
    <t>Total assets less current liabilities</t>
  </si>
  <si>
    <t>Net assets</t>
  </si>
  <si>
    <t>Income funds:</t>
  </si>
  <si>
    <t>Total funds</t>
  </si>
  <si>
    <t>Accounting</t>
  </si>
  <si>
    <t>Policies</t>
  </si>
  <si>
    <t>Sheet Events</t>
  </si>
  <si>
    <t>Post Balance</t>
  </si>
  <si>
    <t>Examination fee</t>
  </si>
  <si>
    <t>Movement in Fixed Asset Investments</t>
  </si>
  <si>
    <t>Market value brought forward at 1 April</t>
  </si>
  <si>
    <t>Market value carried forward at 31 March</t>
  </si>
  <si>
    <t>Historic cost at 31 March</t>
  </si>
  <si>
    <t>Add: Additions to investments at cost</t>
  </si>
  <si>
    <t>Name of Fund</t>
  </si>
  <si>
    <t>Description of Nature and Purpose of Fund</t>
  </si>
  <si>
    <t>Material funds:</t>
  </si>
  <si>
    <t xml:space="preserve">   for future activities</t>
  </si>
  <si>
    <t>Income</t>
  </si>
  <si>
    <t xml:space="preserve">from </t>
  </si>
  <si>
    <t>Allocated to</t>
  </si>
  <si>
    <t>Residue of</t>
  </si>
  <si>
    <t>Gross Income from Investments</t>
  </si>
  <si>
    <t>Bank account interest</t>
  </si>
  <si>
    <t>Debtors Due Within One Year</t>
  </si>
  <si>
    <t>Creditors Falling Due Within One Year</t>
  </si>
  <si>
    <t>Statement of Trustee's Responsibilities</t>
  </si>
  <si>
    <t>Costs of Generating Funds</t>
  </si>
  <si>
    <t>Accruals</t>
  </si>
  <si>
    <t>There are no contingent assets or liabilities.</t>
  </si>
  <si>
    <t>Change of Charity Name</t>
  </si>
  <si>
    <t>s</t>
  </si>
  <si>
    <t>By Order of the Trustee</t>
  </si>
  <si>
    <t xml:space="preserve">Resources Expended </t>
  </si>
  <si>
    <t>There have been no post balance sheet events that would require adjustment to or disclosure in the accounts.</t>
  </si>
  <si>
    <t>Loans or</t>
  </si>
  <si>
    <t>There are no loans or guarantees secured against the assets of the Charity.</t>
  </si>
  <si>
    <t>Guarantees</t>
  </si>
  <si>
    <t>Secured</t>
  </si>
  <si>
    <t>Against Assets</t>
  </si>
  <si>
    <t>of the Charity</t>
  </si>
  <si>
    <t>Structure of Funds</t>
  </si>
  <si>
    <t>Investment Gains and Losses</t>
  </si>
  <si>
    <t>Liabilities are recognised at their settlement value.</t>
  </si>
  <si>
    <t>Direct</t>
  </si>
  <si>
    <t>Charitable</t>
  </si>
  <si>
    <t>Expenditure</t>
  </si>
  <si>
    <t>Overhead and</t>
  </si>
  <si>
    <t>Charities</t>
  </si>
  <si>
    <t>Related Party Transactions</t>
  </si>
  <si>
    <t>Data entered below will be used throughout the workbook:</t>
  </si>
  <si>
    <t>This year</t>
  </si>
  <si>
    <t>Last year</t>
  </si>
  <si>
    <t>This year ended</t>
  </si>
  <si>
    <t>Last year ended</t>
  </si>
  <si>
    <t>This year beginning</t>
  </si>
  <si>
    <t>This year name</t>
  </si>
  <si>
    <t>Last year name</t>
  </si>
  <si>
    <t>NATIONAL HEALTH SERVICE</t>
  </si>
  <si>
    <t xml:space="preserve">FUNDS HELD ON TRUST </t>
  </si>
  <si>
    <t>FOREWORD</t>
  </si>
  <si>
    <t>STATUTORY BACKGROUND</t>
  </si>
  <si>
    <t>MAIN PURPOSE OF THE FUNDS HELD ON TRUST</t>
  </si>
  <si>
    <t>Signed:</t>
  </si>
  <si>
    <t>Note</t>
  </si>
  <si>
    <t>Unrestricted</t>
  </si>
  <si>
    <t>Restricted</t>
  </si>
  <si>
    <t>Endowment</t>
  </si>
  <si>
    <t>Total</t>
  </si>
  <si>
    <t>Funds</t>
  </si>
  <si>
    <t>£000</t>
  </si>
  <si>
    <t>Donations</t>
  </si>
  <si>
    <t>Legacies</t>
  </si>
  <si>
    <t>Investment income</t>
  </si>
  <si>
    <t>Other incoming resources</t>
  </si>
  <si>
    <t>Total incoming resources</t>
  </si>
  <si>
    <t>Resources expended</t>
  </si>
  <si>
    <t>Total resources expended</t>
  </si>
  <si>
    <t>Net movement in funds</t>
  </si>
  <si>
    <t>Total at 31</t>
  </si>
  <si>
    <t>Investments</t>
  </si>
  <si>
    <t>Debtors</t>
  </si>
  <si>
    <t>Cash at bank and in hand</t>
  </si>
  <si>
    <t>Creditors: Amounts falling due</t>
  </si>
  <si>
    <t>within one year</t>
  </si>
  <si>
    <t>after more than one year</t>
  </si>
  <si>
    <t>Endowment Funds</t>
  </si>
  <si>
    <t>Incoming Resources</t>
  </si>
  <si>
    <t>a)</t>
  </si>
  <si>
    <t>i)</t>
  </si>
  <si>
    <t>ii)</t>
  </si>
  <si>
    <t>iii)</t>
  </si>
  <si>
    <t>b)</t>
  </si>
  <si>
    <t>Change in the Basis of Accounting</t>
  </si>
  <si>
    <t>There has been no change in the basis of accounting during the year.</t>
  </si>
  <si>
    <t>Prior Year Adjustments</t>
  </si>
  <si>
    <t>Details of</t>
  </si>
  <si>
    <t>A</t>
  </si>
  <si>
    <t>B</t>
  </si>
  <si>
    <t>C</t>
  </si>
  <si>
    <t>D</t>
  </si>
  <si>
    <t>Resources</t>
  </si>
  <si>
    <t>Staff welfare and amenities</t>
  </si>
  <si>
    <t>Research</t>
  </si>
  <si>
    <t>Other</t>
  </si>
  <si>
    <t>Analysis of</t>
  </si>
  <si>
    <t>Costs</t>
  </si>
  <si>
    <t>Salaries</t>
  </si>
  <si>
    <t>Support</t>
  </si>
  <si>
    <t>Expended</t>
  </si>
  <si>
    <t>Staff</t>
  </si>
  <si>
    <t>Changes in</t>
  </si>
  <si>
    <t>Available</t>
  </si>
  <si>
    <t>for Charity</t>
  </si>
  <si>
    <t>Use</t>
  </si>
  <si>
    <t>Net movement in funds for the year</t>
  </si>
  <si>
    <t>Net movement in funds available</t>
  </si>
  <si>
    <t>Less: Disposals at carrying value</t>
  </si>
  <si>
    <t>Other debtors</t>
  </si>
  <si>
    <t>Creditors</t>
  </si>
  <si>
    <t>Other creditors</t>
  </si>
  <si>
    <t>Restricted Funds</t>
  </si>
  <si>
    <t>Contingencies</t>
  </si>
  <si>
    <t>Commitments,</t>
  </si>
  <si>
    <t>Provisions</t>
  </si>
  <si>
    <t>Connected</t>
  </si>
  <si>
    <t>Organisations</t>
  </si>
  <si>
    <t>Unrestricted Funds</t>
  </si>
  <si>
    <t>Balance</t>
  </si>
  <si>
    <t>Incoming</t>
  </si>
  <si>
    <t>Transfers</t>
  </si>
  <si>
    <t>31 March</t>
  </si>
  <si>
    <t xml:space="preserve">Material </t>
  </si>
  <si>
    <t>Cash held as part of the investment portfolio</t>
  </si>
  <si>
    <t>Charitable Activities</t>
  </si>
  <si>
    <t>Education</t>
  </si>
  <si>
    <t>Governance Costs</t>
  </si>
  <si>
    <t>Fixed Asset Investments</t>
  </si>
  <si>
    <t>Equipment</t>
  </si>
  <si>
    <t>All gains and losses are taken to the Statement of Financial Activities as they arise.</t>
  </si>
  <si>
    <t>Notes to the Accounts</t>
  </si>
  <si>
    <t>Activities</t>
  </si>
  <si>
    <t>Support Costs</t>
  </si>
  <si>
    <t>Allocation of</t>
  </si>
  <si>
    <t>Patient</t>
  </si>
  <si>
    <t>Welfare</t>
  </si>
  <si>
    <t>d)</t>
  </si>
  <si>
    <t>Governance</t>
  </si>
  <si>
    <t>and Support</t>
  </si>
  <si>
    <t>Oxford Cognitive Therapy Centre (4033)</t>
  </si>
  <si>
    <t>Irrecoverable VAT</t>
  </si>
  <si>
    <t xml:space="preserve">Grants </t>
  </si>
  <si>
    <t>Receivable</t>
  </si>
  <si>
    <t>From</t>
  </si>
  <si>
    <t xml:space="preserve">Other NHS </t>
  </si>
  <si>
    <t xml:space="preserve"> </t>
  </si>
  <si>
    <t>The Secretary of State for Health exercised his powers under section 92(1) of the National Health Service Act 1977(a) and the Trust property was transferred from the Oxfordshire Health Authority upon the establishment of the Oxfordshire Mental Healthcare NHS Trust.</t>
  </si>
  <si>
    <t>Year Ended</t>
  </si>
  <si>
    <t>Reconciliation of funds:</t>
  </si>
  <si>
    <t>Registered Charity number 1057285</t>
  </si>
  <si>
    <t>Page</t>
  </si>
  <si>
    <t>Foreword</t>
  </si>
  <si>
    <t>Statement of Financial Activities</t>
  </si>
  <si>
    <t>Balance Sheet</t>
  </si>
  <si>
    <t>c)</t>
  </si>
  <si>
    <t>Grants Receivable</t>
  </si>
  <si>
    <t>Liabilities</t>
  </si>
  <si>
    <t>Contents</t>
  </si>
  <si>
    <t>Independent Examiner's Report</t>
  </si>
  <si>
    <t>Annual Accounts:</t>
  </si>
  <si>
    <t>on behalf of the corporate Trustee</t>
  </si>
  <si>
    <t>The Charity has no commitments, liabilities or provisions at the year end other than the creditors shown on the</t>
  </si>
  <si>
    <t>Liabilities and</t>
  </si>
  <si>
    <t>B/fwd at</t>
  </si>
  <si>
    <t>1 April</t>
  </si>
  <si>
    <t>C/fwd at</t>
  </si>
  <si>
    <t>Investment Income</t>
  </si>
  <si>
    <t>Respite nursing for Oxfordshire's Sick</t>
  </si>
  <si>
    <t>produced a Cash Flow Statement.</t>
  </si>
  <si>
    <t>entitlement - arises when a particular resource is receivable or the Charity's right becomes legally</t>
  </si>
  <si>
    <t>enforceable;</t>
  </si>
  <si>
    <t>measurement - when the monetary value of the incoming resources can be measured with sufficient</t>
  </si>
  <si>
    <t>reliability.</t>
  </si>
  <si>
    <t>am qualified to undertake the examination by being a qualified member of the Institute of Chartered</t>
  </si>
  <si>
    <t>Accountants in England and Wales.</t>
  </si>
  <si>
    <t>consequently no opinion is given as to whether the accounts present a 'true and fair view' and the report is</t>
  </si>
  <si>
    <t>The Charity uses the services of the Oxford University Hospitals NHS Trust Charitable Funds Department and</t>
  </si>
  <si>
    <t>therefore does not directly employ any staff. The total salary costs of the Oxford University Hospitals Charitable Funds</t>
  </si>
  <si>
    <t>Transfer of invested cash to current bank account</t>
  </si>
  <si>
    <t>f)</t>
  </si>
  <si>
    <t>Incoming Resources from Charitable Activities</t>
  </si>
  <si>
    <t>The accounts have been prepared under the historic cost convention, with the exception of investments which are</t>
  </si>
  <si>
    <t>Legacy income is only included in incoming resources when receipt is reasonably certain and the amount is known</t>
  </si>
  <si>
    <t>7.1</t>
  </si>
  <si>
    <t>7.2</t>
  </si>
  <si>
    <t>7.3</t>
  </si>
  <si>
    <t>Total incoming resources from continuing operations</t>
  </si>
  <si>
    <t>• to prepare accounts which accord with the accounting records and comply with the accounting</t>
  </si>
  <si>
    <t>2012-13</t>
  </si>
  <si>
    <t>31 March 2013</t>
  </si>
  <si>
    <t>March 2013</t>
  </si>
  <si>
    <t>Other funds (3 funds)</t>
  </si>
  <si>
    <t>Activities for generating funds</t>
  </si>
  <si>
    <t>Fundraising trading: costs of goods sold and</t>
  </si>
  <si>
    <t>other costs</t>
  </si>
  <si>
    <t>for Generating</t>
  </si>
  <si>
    <t>Incoming resources from activities for generating funds comprises income from the sales of donated goods.</t>
  </si>
  <si>
    <t>8.4</t>
  </si>
  <si>
    <t>Current Asset Investments</t>
  </si>
  <si>
    <t>Investments in cash</t>
  </si>
  <si>
    <t>Cash at bank</t>
  </si>
  <si>
    <t>Transfer of invested cash to current asset investments</t>
  </si>
  <si>
    <t>Fixed asset investments comprise Common Investment Funds and cash and are managed by Cazenove Capital</t>
  </si>
  <si>
    <t>Management Limited.</t>
  </si>
  <si>
    <t>Where, as part of the management of the investment portfolio, cash deposits are held at bank on terms of under one</t>
  </si>
  <si>
    <t>Market Value of Fixed Asset Investments at 31 March</t>
  </si>
  <si>
    <t>Discontinued operations:</t>
  </si>
  <si>
    <t xml:space="preserve">  Incoming resources from charitable activities - 
  discontinued</t>
  </si>
  <si>
    <t>Net movement in funds from discontinued operations</t>
  </si>
  <si>
    <t>year and are not accessible with less than 24 hours notice, they are shown as current asset investments.</t>
  </si>
  <si>
    <t>The current asset investments relate to the Charity’s restricted funds. They comprise short-term deposits</t>
  </si>
  <si>
    <t>The costs related to this activity are included within 'Fundraising trading: costs of goods sold and other costs'.</t>
  </si>
  <si>
    <t>Investments are shown at market value as at the balance sheet date. The market value is the mid-price on 31 March</t>
  </si>
  <si>
    <t xml:space="preserve">                  </t>
  </si>
  <si>
    <t xml:space="preserve">              </t>
  </si>
  <si>
    <t>2013-14</t>
  </si>
  <si>
    <t>1 April 2013</t>
  </si>
  <si>
    <t>31 March 2014</t>
  </si>
  <si>
    <t>Oxford Health Charitable Funds - 2013/2014</t>
  </si>
  <si>
    <t>1 April 2013 to 31 March 2014</t>
  </si>
  <si>
    <t>Annual Report and Accounts 1 April 2013 to 31 March 2014</t>
  </si>
  <si>
    <t>ANNUAL ACCOUNTS FOR THE YEAR ENDED 31 MARCH 2014</t>
  </si>
  <si>
    <t xml:space="preserve">Signed:…………...……………..  </t>
  </si>
  <si>
    <t>Chairman............................................................      Date…………..……………….</t>
  </si>
  <si>
    <t>Director  .............................................................      Date…………..……...……….</t>
  </si>
  <si>
    <t>Statement of Financial Activities for the year ended 31 March 2014</t>
  </si>
  <si>
    <t>Balance Sheet as at 31 March 2014</t>
  </si>
  <si>
    <t>March 2014</t>
  </si>
  <si>
    <t>Transactions between the Charity and Oxford Health NHS Foundation Trust 2013/2014:</t>
  </si>
  <si>
    <t>April 2013</t>
  </si>
  <si>
    <t>with a UK clearing bank.</t>
  </si>
  <si>
    <t>Department were £308,000. Oxford Health Charitable Funds was charged 11.5% of these salary costs (corresponding</t>
  </si>
  <si>
    <t>to 1.0 full time equivalent number of staff) in the financial year 2013/14 (8.8% of £309,000 in 2012/2013,</t>
  </si>
  <si>
    <t>corresponding to 0.8 full time equivalent number of staff). No member of staff earned more than £60,000.</t>
  </si>
  <si>
    <t>The fixed asset investments are all held within the UK, except for cash in the sum of £88,000</t>
  </si>
  <si>
    <t>Other funds (104 funds)</t>
  </si>
  <si>
    <t>Incoming resources from charitable activities</t>
  </si>
  <si>
    <t>These accounts have been prepared by the Trustee in accordance with the requirements of the Charities Act 2011, the Charities (Accounts and Reports) Regulations 2008 and the Charities SORP 2005.</t>
  </si>
  <si>
    <t>on the charge to the ROSY fund reflects the fact that the fund is unusual in that the Trustee requires the</t>
  </si>
  <si>
    <t>Oxford Health NHS Foundation Trust and funded from the ROSY fund. It would be inappropriate to</t>
  </si>
  <si>
    <t>penalise the ROSY fund by charging it on the basis of the funds in management, given that the level of</t>
  </si>
  <si>
    <t>funds held is distorted by the need to protect the Oxford Health NHS Foundation Trust against the risk of</t>
  </si>
  <si>
    <t>any future reduction in fundraising.</t>
  </si>
  <si>
    <t>The major funds held within this category are disclosed in notes 11.3 and 11.4.</t>
  </si>
  <si>
    <t>Net (outgoing)/incoming resources before other</t>
  </si>
  <si>
    <t>Net current assets</t>
  </si>
  <si>
    <t>The Charity has taken advantage of the exemption available under Financial Reporting Standard 1 and has not</t>
  </si>
  <si>
    <t>Funds where the capital is held to generate income for charitable purposes and cannot itself be spent would be</t>
  </si>
  <si>
    <t>accounted for as endowment funds. Where there is a legal restriction on the purpose to which a fund may be put, the</t>
  </si>
  <si>
    <t xml:space="preserve">fund is classified in the accounts as a restricted fund. Other funds are classified as unrestricted funds. </t>
  </si>
  <si>
    <t>The Charity does not hold any endowment funds. Funds which are not legally restricted but which the Trustee has</t>
  </si>
  <si>
    <t>chosen to earmark for set purposes, and in line with donors' wishes, are classified as designated funds. Designated</t>
  </si>
  <si>
    <t>funds represent 73% of the value of unrestricted funds.</t>
  </si>
  <si>
    <t>from Charitable</t>
  </si>
  <si>
    <t>The overhead and support costs not related to governance activities are then allocated to expenditure on charitable</t>
  </si>
  <si>
    <t>activities based on the purposes of each fund across the four main charitable activities of the Charity as follows:</t>
  </si>
  <si>
    <t>Patient welfare - respite nursing for terminally, acutely or chronically ill</t>
  </si>
  <si>
    <t>Comparative figures for 2013:</t>
  </si>
  <si>
    <t>except that apportionments to the ROSY fund are limited to £9,000, with a cap on the net of governance</t>
  </si>
  <si>
    <t>and support costs plus investment management costs less investment income of £5,000. The limitation</t>
  </si>
  <si>
    <t>fund to hold a very substantial balance to cover future costs of salaries of nurses employed by</t>
  </si>
  <si>
    <t>Research, education and other charitable purposes associated with</t>
  </si>
  <si>
    <t>Oxford Cognitive Therapy Centre</t>
  </si>
  <si>
    <t>Fund to support the services provided by Abingdon hospital</t>
  </si>
  <si>
    <t>Fund to support the services provided by Wallingford hospital</t>
  </si>
  <si>
    <t>Fund to support the services provided by Oxfordshire CCG,</t>
  </si>
  <si>
    <t>Total expenditure</t>
  </si>
  <si>
    <t>4 to 14</t>
  </si>
  <si>
    <t>17 to 22</t>
  </si>
  <si>
    <t>Annual Report - Pages 4 to 14 - see separate Word document</t>
  </si>
  <si>
    <t>The notes on pages 17 to 22 form part of these accounts.</t>
  </si>
  <si>
    <t>(2013: £93,000) which is invested with a fund manager domiciled in the Republic of Ireland.</t>
  </si>
  <si>
    <t>market value (or cost at date of purchase, if later). Unrealised gains and losses are calculated as the difference</t>
  </si>
  <si>
    <t>between market value at the year end and opening market value (or cost at date of purchase, if later).</t>
  </si>
  <si>
    <t xml:space="preserve">Date:…………………………….          </t>
  </si>
  <si>
    <t xml:space="preserve">              Stuart Bell</t>
  </si>
  <si>
    <t xml:space="preserve">                 Martin Howell</t>
  </si>
  <si>
    <t xml:space="preserve">                 Stuart Bell</t>
  </si>
  <si>
    <t>irregularities.</t>
  </si>
  <si>
    <t>The Trustee is responsible for the maintenance and integrity of the charity and financial information included on</t>
  </si>
  <si>
    <t>statements may differ from legislation in other jurisdictions.</t>
  </si>
  <si>
    <t>observe the methods and principles in the Charities SORP;</t>
  </si>
  <si>
    <t>state whether applicable accounting standards have been followed; and</t>
  </si>
  <si>
    <t>financial year which give a true and fair view of the state of affairs of the Charity and of the incoming resources</t>
  </si>
  <si>
    <t>the Charity's website. Legislation in the United Kingdom governing the preparation and dissemination of financial</t>
  </si>
  <si>
    <t xml:space="preserve">and application of resources of the Charity for that period. </t>
  </si>
  <si>
    <t>make judgments and estimates which are reasonable and prudent;</t>
  </si>
  <si>
    <t>The Trustee confirms that it has met the responsibilities set out above and has complied with the requirements</t>
  </si>
  <si>
    <t xml:space="preserve">in accordance with the financial records maintained by the Trustee. </t>
  </si>
  <si>
    <t>I report on the accounts of Oxford Health Charitable Funds for the year ended 31 March 2014, comprising</t>
  </si>
  <si>
    <t>2011 and regulations made under section 154 of that Act. My work has been undertaken so that I might</t>
  </si>
  <si>
    <r>
      <rPr>
        <sz val="10"/>
        <rFont val="Arial"/>
        <family val="2"/>
      </rPr>
      <t xml:space="preserve">Andrew Hornby, </t>
    </r>
    <r>
      <rPr>
        <sz val="10"/>
        <color rgb="FF0000FF"/>
        <rFont val="Arial"/>
        <family val="2"/>
      </rPr>
      <t>ACA</t>
    </r>
  </si>
  <si>
    <t>Date:…………………………………..</t>
  </si>
  <si>
    <t>Grants receivable</t>
  </si>
  <si>
    <t xml:space="preserve">      Stuart Bell</t>
  </si>
  <si>
    <t>………...………...………………</t>
  </si>
  <si>
    <t>The Trustee is responsible for preparing the Trustee’s Annual Report and the accounts in accordance with</t>
  </si>
  <si>
    <t>applicable law and United Kingdom Accounting Standards (United Kingdom Generally Accepted Accounting</t>
  </si>
  <si>
    <t>Practice).</t>
  </si>
  <si>
    <t>The law applicable to charities in England and Wales requires the Trustee to prepare accounts for each</t>
  </si>
  <si>
    <t>In preparing these accounts, the Trustee is required to:</t>
  </si>
  <si>
    <t>prepare the accounts on the going concern basis unless it is inappropriate to presume that the</t>
  </si>
  <si>
    <t>time the financial position of the Charity and enable them to ensure that the accounts comply with the Charities</t>
  </si>
  <si>
    <t>for preparing the accounts. The accounts set out on pages 15 to 22 attached have been compiled from and are</t>
  </si>
  <si>
    <t>The Trustee is responsible for keeping proper accounting records that disclose with reasonable accuracy at any</t>
  </si>
  <si>
    <t>These accounts (Registered Charity number 1057285) were approved by the trustee on ……………………………</t>
  </si>
  <si>
    <t>and were signed on its behalf by:</t>
  </si>
  <si>
    <t>The principal accounting policies, which have been applied consistently throughout the current and preceding</t>
  </si>
  <si>
    <t>financial year, are set out below.</t>
  </si>
  <si>
    <t>been included in the Statement of Financial Activities because the conditions for recognition had not been met as at</t>
  </si>
  <si>
    <t>31 March 2014.</t>
  </si>
  <si>
    <t>with certainty, or the legacy has been received. Residual legacy amounts totalling £1,000 (2013: £13,000) have not</t>
  </si>
  <si>
    <t>Act 2011, and the provisions of the Charity's trust deed. The Trustee is also responsible for safeguarding the</t>
  </si>
  <si>
    <t>assets of the Charity and hence for taking reasonable steps for the prevention and detection of fraud and other</t>
  </si>
  <si>
    <t>The results of the Charity are not consolidated into the accounts of the Trust for the year, as discussed in more detail</t>
  </si>
  <si>
    <t>in the trustee's Annual Report on page 10.</t>
  </si>
  <si>
    <t>All donations are included in full in the Statement of Financial Activities as soon as the following three factors can</t>
  </si>
  <si>
    <t>be met:</t>
  </si>
  <si>
    <t>All incoming and outgoing resources relate to continuing operations.</t>
  </si>
  <si>
    <t>The Charity has no gains or losses other than those recognised in this Statement of Financial Activities.</t>
  </si>
  <si>
    <t>Taxation</t>
  </si>
  <si>
    <t>Oxford Health Charitable Funds is a registered charity and as such benefits from certain exemptions from taxation on</t>
  </si>
  <si>
    <t xml:space="preserve">income and gains, to the extent that they are applied for charitable purposes. </t>
  </si>
  <si>
    <t>An allocation and/or apportionment of overhead and support costs has been made to governance costs:</t>
  </si>
  <si>
    <t>Deloitte will provide full letters after name of Deloitte partner Andrew Hornby when they print and sign this page and send it to us</t>
  </si>
</sst>
</file>

<file path=xl/styles.xml><?xml version="1.0" encoding="utf-8"?>
<styleSheet xmlns="http://schemas.openxmlformats.org/spreadsheetml/2006/main">
  <numFmts count="12">
    <numFmt numFmtId="41" formatCode="_-* #,##0_-;\-* #,##0_-;_-* &quot;-&quot;_-;_-@_-"/>
    <numFmt numFmtId="43" formatCode="_-* #,##0.00_-;\-* #,##0.00_-;_-* &quot;-&quot;??_-;_-@_-"/>
    <numFmt numFmtId="164" formatCode="_(* #,##0_);_(* \(#,##0\);_(* &quot;-&quot;_);_(@_)"/>
    <numFmt numFmtId="165" formatCode="#,##0\ ;\(#,##0\)"/>
    <numFmt numFmtId="166" formatCode="#,##0;\(#,##0\)"/>
    <numFmt numFmtId="167" formatCode="0.0"/>
    <numFmt numFmtId="168" formatCode="#,##0.0\ ;\(#,##0.0\)"/>
    <numFmt numFmtId="169" formatCode="#,##0.0;\-#,##0.0"/>
    <numFmt numFmtId="170" formatCode="_-* #,##0.0_-;\-* #,##0.0_-;_-* &quot;-&quot;??_-;_-@_-"/>
    <numFmt numFmtId="171" formatCode="_(* #,##0_);_(* \(#,##0\);_(* &quot;-&quot;??_);_(@_)"/>
    <numFmt numFmtId="172" formatCode="#,##0.00\ ;\(#,##0.00\)"/>
    <numFmt numFmtId="173" formatCode="_(* ###0_);_(* \(###0\);_(* &quot;-&quot;??_);_(@_)"/>
  </numFmts>
  <fonts count="38">
    <font>
      <sz val="10"/>
      <name val="Arial"/>
    </font>
    <font>
      <sz val="10"/>
      <name val="Arial"/>
      <family val="2"/>
    </font>
    <font>
      <sz val="8"/>
      <name val="Arial"/>
      <family val="2"/>
    </font>
    <font>
      <sz val="10"/>
      <color indexed="14"/>
      <name val="Arial"/>
      <family val="2"/>
    </font>
    <font>
      <sz val="12"/>
      <color indexed="14"/>
      <name val="Arial"/>
      <family val="2"/>
    </font>
    <font>
      <b/>
      <sz val="10"/>
      <color indexed="14"/>
      <name val="Arial"/>
      <family val="2"/>
    </font>
    <font>
      <sz val="11"/>
      <color indexed="14"/>
      <name val="Arial"/>
      <family val="2"/>
    </font>
    <font>
      <b/>
      <sz val="14"/>
      <color indexed="14"/>
      <name val="Arial"/>
      <family val="2"/>
    </font>
    <font>
      <b/>
      <sz val="12"/>
      <color indexed="14"/>
      <name val="Arial"/>
      <family val="2"/>
    </font>
    <font>
      <b/>
      <sz val="11"/>
      <color indexed="14"/>
      <name val="Arial"/>
      <family val="2"/>
    </font>
    <font>
      <sz val="6"/>
      <color indexed="14"/>
      <name val="Arial"/>
      <family val="2"/>
    </font>
    <font>
      <b/>
      <sz val="6"/>
      <color indexed="14"/>
      <name val="Arial"/>
      <family val="2"/>
    </font>
    <font>
      <sz val="8"/>
      <color indexed="14"/>
      <name val="Arial"/>
      <family val="2"/>
    </font>
    <font>
      <sz val="7"/>
      <color indexed="14"/>
      <name val="Arial"/>
      <family val="2"/>
    </font>
    <font>
      <sz val="10"/>
      <name val="Arial"/>
      <family val="2"/>
    </font>
    <font>
      <sz val="12"/>
      <name val="Arial"/>
      <family val="2"/>
    </font>
    <font>
      <strike/>
      <sz val="10"/>
      <color indexed="14"/>
      <name val="Arial"/>
      <family val="2"/>
    </font>
    <font>
      <b/>
      <strike/>
      <sz val="10"/>
      <color indexed="14"/>
      <name val="Arial"/>
      <family val="2"/>
    </font>
    <font>
      <sz val="10.5"/>
      <color indexed="14"/>
      <name val="Arial"/>
      <family val="2"/>
    </font>
    <font>
      <u/>
      <sz val="10"/>
      <color indexed="14"/>
      <name val="Arial"/>
      <family val="2"/>
    </font>
    <font>
      <b/>
      <sz val="14"/>
      <name val="Arial"/>
      <family val="2"/>
    </font>
    <font>
      <b/>
      <sz val="12"/>
      <name val="Arial"/>
      <family val="2"/>
    </font>
    <font>
      <sz val="10.5"/>
      <name val="Arial"/>
      <family val="2"/>
    </font>
    <font>
      <sz val="11"/>
      <name val="Arial"/>
      <family val="2"/>
    </font>
    <font>
      <b/>
      <sz val="11"/>
      <name val="Arial"/>
      <family val="2"/>
    </font>
    <font>
      <sz val="10"/>
      <color indexed="12"/>
      <name val="Arial"/>
      <family val="2"/>
    </font>
    <font>
      <sz val="10"/>
      <name val="Wingdings"/>
      <charset val="2"/>
    </font>
    <font>
      <b/>
      <sz val="10"/>
      <name val="Arial"/>
      <family val="2"/>
    </font>
    <font>
      <b/>
      <u/>
      <sz val="10"/>
      <name val="Arial"/>
      <family val="2"/>
    </font>
    <font>
      <u/>
      <sz val="10"/>
      <name val="Arial"/>
      <family val="2"/>
    </font>
    <font>
      <b/>
      <sz val="10"/>
      <color indexed="12"/>
      <name val="Arial"/>
      <family val="2"/>
    </font>
    <font>
      <sz val="9.5"/>
      <color indexed="14"/>
      <name val="Arial"/>
      <family val="2"/>
    </font>
    <font>
      <sz val="6"/>
      <name val="Arial"/>
      <family val="2"/>
    </font>
    <font>
      <sz val="7"/>
      <name val="Arial"/>
      <family val="2"/>
    </font>
    <font>
      <sz val="12"/>
      <color rgb="FFFF0000"/>
      <name val="Arial"/>
      <family val="2"/>
    </font>
    <font>
      <sz val="6"/>
      <color indexed="12"/>
      <name val="Arial"/>
      <family val="2"/>
    </font>
    <font>
      <sz val="11"/>
      <color indexed="12"/>
      <name val="Arial"/>
      <family val="2"/>
    </font>
    <font>
      <sz val="10"/>
      <color rgb="FF0000FF"/>
      <name val="Arial"/>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1">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s>
  <cellStyleXfs count="2">
    <xf numFmtId="0" fontId="0" fillId="0" borderId="0"/>
    <xf numFmtId="43" fontId="1" fillId="0" borderId="0" applyFont="0" applyFill="0" applyBorder="0" applyAlignment="0" applyProtection="0"/>
  </cellStyleXfs>
  <cellXfs count="416">
    <xf numFmtId="0" fontId="0" fillId="0" borderId="0" xfId="0"/>
    <xf numFmtId="0" fontId="3" fillId="0" borderId="1" xfId="0" applyFont="1" applyBorder="1"/>
    <xf numFmtId="0" fontId="3" fillId="0" borderId="0" xfId="0" applyFont="1"/>
    <xf numFmtId="37" fontId="3" fillId="0" borderId="1" xfId="0" applyNumberFormat="1" applyFont="1" applyBorder="1"/>
    <xf numFmtId="37" fontId="3" fillId="0" borderId="1" xfId="0" applyNumberFormat="1" applyFont="1" applyBorder="1" applyAlignment="1">
      <alignment horizontal="right"/>
    </xf>
    <xf numFmtId="37" fontId="3" fillId="0" borderId="0" xfId="0" applyNumberFormat="1" applyFont="1" applyBorder="1"/>
    <xf numFmtId="0" fontId="3" fillId="0" borderId="0" xfId="0" applyFont="1" applyBorder="1"/>
    <xf numFmtId="37" fontId="3" fillId="0" borderId="0" xfId="0" applyNumberFormat="1" applyFont="1" applyBorder="1" applyAlignment="1">
      <alignment horizontal="center"/>
    </xf>
    <xf numFmtId="37" fontId="3" fillId="0" borderId="0" xfId="0" applyNumberFormat="1" applyFont="1" applyBorder="1" applyAlignment="1">
      <alignment horizontal="right"/>
    </xf>
    <xf numFmtId="37" fontId="3" fillId="0" borderId="0" xfId="0" applyNumberFormat="1" applyFont="1"/>
    <xf numFmtId="37" fontId="3" fillId="0" borderId="0" xfId="0" applyNumberFormat="1" applyFont="1" applyAlignment="1">
      <alignment horizontal="center"/>
    </xf>
    <xf numFmtId="37" fontId="3" fillId="0" borderId="0" xfId="0" applyNumberFormat="1" applyFont="1" applyAlignment="1">
      <alignment horizontal="right"/>
    </xf>
    <xf numFmtId="37" fontId="5" fillId="0" borderId="0" xfId="0" applyNumberFormat="1" applyFont="1"/>
    <xf numFmtId="37" fontId="3" fillId="0" borderId="0" xfId="0" quotePrefix="1" applyNumberFormat="1" applyFont="1" applyAlignment="1">
      <alignment horizontal="right"/>
    </xf>
    <xf numFmtId="37" fontId="5" fillId="0" borderId="0" xfId="0" applyNumberFormat="1" applyFont="1" applyAlignment="1">
      <alignment horizontal="right"/>
    </xf>
    <xf numFmtId="37" fontId="5" fillId="0" borderId="0" xfId="0" quotePrefix="1" applyNumberFormat="1" applyFont="1" applyAlignment="1">
      <alignment horizontal="right"/>
    </xf>
    <xf numFmtId="0" fontId="3" fillId="0" borderId="0" xfId="0" quotePrefix="1" applyFont="1" applyAlignment="1">
      <alignment horizontal="right"/>
    </xf>
    <xf numFmtId="0" fontId="5" fillId="0" borderId="0" xfId="0" quotePrefix="1" applyFont="1" applyAlignment="1">
      <alignment horizontal="right"/>
    </xf>
    <xf numFmtId="37" fontId="3" fillId="0" borderId="0" xfId="0" applyNumberFormat="1" applyFont="1" applyAlignment="1">
      <alignment horizontal="left"/>
    </xf>
    <xf numFmtId="41" fontId="3" fillId="0" borderId="0" xfId="0" applyNumberFormat="1" applyFont="1"/>
    <xf numFmtId="166" fontId="5" fillId="0" borderId="0" xfId="0" applyNumberFormat="1" applyFont="1"/>
    <xf numFmtId="166" fontId="3" fillId="0" borderId="0" xfId="0" applyNumberFormat="1" applyFont="1"/>
    <xf numFmtId="41" fontId="3" fillId="0" borderId="0" xfId="1" applyNumberFormat="1" applyFont="1"/>
    <xf numFmtId="165" fontId="3" fillId="0" borderId="0" xfId="0" quotePrefix="1" applyNumberFormat="1" applyFont="1" applyAlignment="1">
      <alignment horizontal="right"/>
    </xf>
    <xf numFmtId="166" fontId="5" fillId="0" borderId="0" xfId="0" applyNumberFormat="1" applyFont="1" applyAlignment="1">
      <alignment horizontal="right"/>
    </xf>
    <xf numFmtId="166" fontId="3" fillId="0" borderId="0" xfId="0" applyNumberFormat="1" applyFont="1" applyAlignment="1">
      <alignment horizontal="right"/>
    </xf>
    <xf numFmtId="37" fontId="5" fillId="0" borderId="0" xfId="0" applyNumberFormat="1" applyFont="1" applyBorder="1" applyAlignment="1">
      <alignment horizontal="right"/>
    </xf>
    <xf numFmtId="0" fontId="3" fillId="0" borderId="0" xfId="0" quotePrefix="1" applyFont="1" applyBorder="1" applyAlignment="1">
      <alignment horizontal="centerContinuous"/>
    </xf>
    <xf numFmtId="165" fontId="3" fillId="0" borderId="0" xfId="0" quotePrefix="1" applyNumberFormat="1" applyFont="1" applyBorder="1" applyAlignment="1">
      <alignment horizontal="centerContinuous"/>
    </xf>
    <xf numFmtId="166" fontId="5" fillId="0" borderId="0" xfId="0" applyNumberFormat="1" applyFont="1" applyBorder="1" applyAlignment="1">
      <alignment horizontal="right"/>
    </xf>
    <xf numFmtId="166" fontId="3" fillId="0" borderId="0" xfId="0" applyNumberFormat="1" applyFont="1" applyBorder="1" applyAlignment="1">
      <alignment horizontal="right"/>
    </xf>
    <xf numFmtId="37" fontId="3" fillId="0" borderId="0" xfId="0" applyNumberFormat="1" applyFont="1" applyBorder="1" applyAlignment="1">
      <alignment horizontal="left"/>
    </xf>
    <xf numFmtId="37" fontId="5" fillId="0" borderId="0" xfId="0" quotePrefix="1" applyNumberFormat="1" applyFont="1" applyAlignment="1">
      <alignment horizontal="left"/>
    </xf>
    <xf numFmtId="0" fontId="5" fillId="0" borderId="0" xfId="0" applyFont="1"/>
    <xf numFmtId="0" fontId="5" fillId="0" borderId="0" xfId="0" applyFont="1" applyAlignment="1">
      <alignment horizontal="left"/>
    </xf>
    <xf numFmtId="166" fontId="3" fillId="0" borderId="0" xfId="0" applyNumberFormat="1" applyFont="1" applyBorder="1"/>
    <xf numFmtId="37" fontId="3" fillId="0" borderId="0" xfId="0" applyNumberFormat="1" applyFont="1" applyBorder="1" applyAlignment="1"/>
    <xf numFmtId="37" fontId="5" fillId="0" borderId="0" xfId="0" applyNumberFormat="1" applyFont="1" applyBorder="1"/>
    <xf numFmtId="43" fontId="3" fillId="0" borderId="0" xfId="1" applyFont="1"/>
    <xf numFmtId="43" fontId="5" fillId="0" borderId="0" xfId="1" applyFont="1"/>
    <xf numFmtId="165" fontId="3" fillId="0" borderId="1" xfId="0" applyNumberFormat="1" applyFont="1" applyBorder="1"/>
    <xf numFmtId="165" fontId="3" fillId="0" borderId="0" xfId="0" applyNumberFormat="1" applyFont="1" applyBorder="1"/>
    <xf numFmtId="165" fontId="3" fillId="0" borderId="0" xfId="0" applyNumberFormat="1" applyFont="1"/>
    <xf numFmtId="165" fontId="5" fillId="0" borderId="0" xfId="0" applyNumberFormat="1" applyFont="1"/>
    <xf numFmtId="0" fontId="3" fillId="0" borderId="0" xfId="0" applyFont="1" applyAlignment="1">
      <alignment horizontal="left"/>
    </xf>
    <xf numFmtId="165" fontId="5" fillId="0" borderId="0" xfId="0" applyNumberFormat="1" applyFont="1" applyAlignment="1">
      <alignment horizontal="left"/>
    </xf>
    <xf numFmtId="0" fontId="5" fillId="0" borderId="0" xfId="0" quotePrefix="1" applyFont="1" applyAlignment="1">
      <alignment horizontal="left"/>
    </xf>
    <xf numFmtId="165" fontId="3" fillId="0" borderId="0" xfId="0" applyNumberFormat="1" applyFont="1" applyAlignment="1">
      <alignment horizontal="left"/>
    </xf>
    <xf numFmtId="0" fontId="3" fillId="0" borderId="0" xfId="0" applyFont="1" applyAlignment="1">
      <alignment wrapText="1"/>
    </xf>
    <xf numFmtId="165" fontId="7" fillId="0" borderId="0" xfId="0" applyNumberFormat="1" applyFont="1"/>
    <xf numFmtId="165" fontId="3" fillId="0" borderId="0" xfId="0" applyNumberFormat="1" applyFont="1" applyAlignment="1">
      <alignment horizontal="center"/>
    </xf>
    <xf numFmtId="165" fontId="3" fillId="0" borderId="0" xfId="0" quotePrefix="1" applyNumberFormat="1" applyFont="1" applyAlignment="1">
      <alignment horizontal="center"/>
    </xf>
    <xf numFmtId="166" fontId="3" fillId="0" borderId="0" xfId="0" applyNumberFormat="1" applyFont="1" applyAlignment="1"/>
    <xf numFmtId="166" fontId="5" fillId="0" borderId="0" xfId="0" applyNumberFormat="1" applyFont="1" applyAlignment="1"/>
    <xf numFmtId="41" fontId="3" fillId="0" borderId="0" xfId="0" applyNumberFormat="1" applyFont="1" applyAlignment="1"/>
    <xf numFmtId="166" fontId="3" fillId="0" borderId="0" xfId="0" applyNumberFormat="1" applyFont="1" applyBorder="1" applyAlignment="1"/>
    <xf numFmtId="166" fontId="3" fillId="0" borderId="0" xfId="0" applyNumberFormat="1" applyFont="1" applyAlignment="1">
      <alignment horizontal="center"/>
    </xf>
    <xf numFmtId="43" fontId="3" fillId="0" borderId="0" xfId="1" applyFont="1" applyAlignment="1">
      <alignment horizontal="center"/>
    </xf>
    <xf numFmtId="165" fontId="5" fillId="0" borderId="0" xfId="0" quotePrefix="1" applyNumberFormat="1" applyFont="1" applyAlignment="1">
      <alignment horizontal="right"/>
    </xf>
    <xf numFmtId="166" fontId="3" fillId="0" borderId="0" xfId="0" quotePrefix="1" applyNumberFormat="1" applyFont="1" applyAlignment="1">
      <alignment horizontal="right"/>
    </xf>
    <xf numFmtId="166" fontId="5" fillId="0" borderId="0" xfId="0" quotePrefix="1" applyNumberFormat="1" applyFont="1" applyAlignment="1">
      <alignment horizontal="right"/>
    </xf>
    <xf numFmtId="0" fontId="6" fillId="0" borderId="0" xfId="0" applyFont="1"/>
    <xf numFmtId="0" fontId="6" fillId="0" borderId="0" xfId="0" applyFont="1" applyAlignment="1">
      <alignment wrapText="1"/>
    </xf>
    <xf numFmtId="166" fontId="4" fillId="0" borderId="0" xfId="0" applyNumberFormat="1" applyFont="1" applyFill="1"/>
    <xf numFmtId="164" fontId="3" fillId="0" borderId="0" xfId="1" applyNumberFormat="1" applyFont="1" applyBorder="1"/>
    <xf numFmtId="164" fontId="5" fillId="0" borderId="0" xfId="1" applyNumberFormat="1" applyFont="1" applyBorder="1"/>
    <xf numFmtId="164" fontId="5" fillId="0" borderId="2" xfId="1" applyNumberFormat="1" applyFont="1" applyBorder="1"/>
    <xf numFmtId="164" fontId="3" fillId="0" borderId="1" xfId="1" applyNumberFormat="1" applyFont="1" applyBorder="1"/>
    <xf numFmtId="171" fontId="3" fillId="0" borderId="0" xfId="1" applyNumberFormat="1" applyFont="1" applyAlignment="1">
      <alignment horizontal="right"/>
    </xf>
    <xf numFmtId="164" fontId="3" fillId="0" borderId="2" xfId="1" applyNumberFormat="1" applyFont="1" applyBorder="1"/>
    <xf numFmtId="37" fontId="3" fillId="2" borderId="0" xfId="0" applyNumberFormat="1" applyFont="1" applyFill="1"/>
    <xf numFmtId="37" fontId="3" fillId="0" borderId="0" xfId="0" applyNumberFormat="1" applyFont="1" applyFill="1"/>
    <xf numFmtId="37" fontId="3" fillId="0" borderId="0" xfId="0" applyNumberFormat="1" applyFont="1" applyFill="1" applyBorder="1"/>
    <xf numFmtId="0" fontId="3" fillId="0" borderId="0" xfId="0" applyFont="1" applyFill="1"/>
    <xf numFmtId="165" fontId="5" fillId="0" borderId="0" xfId="0" applyNumberFormat="1" applyFont="1" applyFill="1" applyAlignment="1">
      <alignment horizontal="right"/>
    </xf>
    <xf numFmtId="0" fontId="3" fillId="0" borderId="0" xfId="0" applyFont="1" applyFill="1" applyBorder="1"/>
    <xf numFmtId="37" fontId="3" fillId="0" borderId="0" xfId="0" applyNumberFormat="1" applyFont="1" applyFill="1" applyAlignment="1">
      <alignment horizontal="right"/>
    </xf>
    <xf numFmtId="0" fontId="5" fillId="0" borderId="0" xfId="0" applyFont="1" applyFill="1"/>
    <xf numFmtId="37" fontId="3" fillId="0" borderId="0" xfId="0" applyNumberFormat="1" applyFont="1" applyFill="1" applyBorder="1" applyAlignment="1">
      <alignment horizontal="right"/>
    </xf>
    <xf numFmtId="37" fontId="5" fillId="0" borderId="0" xfId="0" applyNumberFormat="1" applyFont="1" applyFill="1"/>
    <xf numFmtId="37" fontId="5" fillId="0" borderId="0" xfId="0" quotePrefix="1" applyNumberFormat="1" applyFont="1" applyFill="1" applyAlignment="1">
      <alignment horizontal="right"/>
    </xf>
    <xf numFmtId="165" fontId="3" fillId="0" borderId="0" xfId="0" applyNumberFormat="1" applyFont="1" applyFill="1"/>
    <xf numFmtId="165" fontId="3" fillId="0" borderId="0" xfId="0" applyNumberFormat="1" applyFont="1" applyFill="1" applyBorder="1"/>
    <xf numFmtId="164" fontId="3" fillId="2" borderId="0" xfId="1" applyNumberFormat="1" applyFont="1" applyFill="1" applyBorder="1"/>
    <xf numFmtId="172" fontId="5" fillId="0" borderId="0" xfId="0" applyNumberFormat="1" applyFont="1" applyAlignment="1">
      <alignment horizontal="left"/>
    </xf>
    <xf numFmtId="0" fontId="3" fillId="0" borderId="1" xfId="0" applyFont="1" applyFill="1" applyBorder="1"/>
    <xf numFmtId="37" fontId="3" fillId="0" borderId="0" xfId="0" applyNumberFormat="1" applyFont="1" applyBorder="1" applyAlignment="1">
      <alignment horizontal="centerContinuous" wrapText="1"/>
    </xf>
    <xf numFmtId="165" fontId="3" fillId="0" borderId="0" xfId="0" quotePrefix="1" applyNumberFormat="1" applyFont="1" applyBorder="1" applyAlignment="1">
      <alignment horizontal="center"/>
    </xf>
    <xf numFmtId="37" fontId="3" fillId="0" borderId="0" xfId="0" quotePrefix="1" applyNumberFormat="1" applyFont="1" applyBorder="1" applyAlignment="1">
      <alignment horizontal="center"/>
    </xf>
    <xf numFmtId="37" fontId="10" fillId="0" borderId="0" xfId="0" applyNumberFormat="1" applyFont="1"/>
    <xf numFmtId="171" fontId="10" fillId="0" borderId="0" xfId="1" applyNumberFormat="1" applyFont="1" applyAlignment="1">
      <alignment horizontal="right"/>
    </xf>
    <xf numFmtId="0" fontId="10" fillId="0" borderId="1" xfId="0" applyFont="1" applyBorder="1"/>
    <xf numFmtId="37" fontId="10" fillId="0" borderId="0" xfId="0" applyNumberFormat="1" applyFont="1" applyFill="1"/>
    <xf numFmtId="37" fontId="11" fillId="0" borderId="1" xfId="0" applyNumberFormat="1" applyFont="1" applyBorder="1"/>
    <xf numFmtId="37" fontId="10" fillId="0" borderId="1" xfId="0" applyNumberFormat="1" applyFont="1" applyBorder="1"/>
    <xf numFmtId="37" fontId="11" fillId="0" borderId="1" xfId="0" applyNumberFormat="1" applyFont="1" applyBorder="1" applyAlignment="1">
      <alignment horizontal="right"/>
    </xf>
    <xf numFmtId="37" fontId="10" fillId="0" borderId="1" xfId="0" applyNumberFormat="1" applyFont="1" applyBorder="1" applyAlignment="1">
      <alignment horizontal="right"/>
    </xf>
    <xf numFmtId="37" fontId="12" fillId="0" borderId="0" xfId="0" applyNumberFormat="1" applyFont="1"/>
    <xf numFmtId="37" fontId="12" fillId="0" borderId="1" xfId="0" applyNumberFormat="1" applyFont="1" applyBorder="1"/>
    <xf numFmtId="37" fontId="12" fillId="0" borderId="0" xfId="0" applyNumberFormat="1" applyFont="1" applyBorder="1"/>
    <xf numFmtId="0" fontId="12" fillId="0" borderId="0" xfId="0" applyFont="1"/>
    <xf numFmtId="0" fontId="12" fillId="0" borderId="1" xfId="0" applyFont="1" applyBorder="1"/>
    <xf numFmtId="37" fontId="13" fillId="0" borderId="0" xfId="0" applyNumberFormat="1" applyFont="1" applyBorder="1"/>
    <xf numFmtId="37" fontId="13" fillId="0" borderId="1" xfId="0" applyNumberFormat="1" applyFont="1" applyBorder="1"/>
    <xf numFmtId="37" fontId="13" fillId="0" borderId="1" xfId="0" applyNumberFormat="1" applyFont="1" applyBorder="1" applyAlignment="1">
      <alignment horizontal="right"/>
    </xf>
    <xf numFmtId="37" fontId="13" fillId="0" borderId="0" xfId="0" applyNumberFormat="1" applyFont="1"/>
    <xf numFmtId="171" fontId="5" fillId="0" borderId="0" xfId="1" applyNumberFormat="1" applyFont="1" applyAlignment="1">
      <alignment horizontal="right"/>
    </xf>
    <xf numFmtId="171" fontId="3" fillId="0" borderId="0" xfId="1" applyNumberFormat="1" applyFont="1" applyFill="1" applyAlignment="1">
      <alignment horizontal="right"/>
    </xf>
    <xf numFmtId="171" fontId="5" fillId="0" borderId="0" xfId="1" applyNumberFormat="1" applyFont="1" applyFill="1" applyAlignment="1">
      <alignment horizontal="right"/>
    </xf>
    <xf numFmtId="171" fontId="11" fillId="0" borderId="0" xfId="1" applyNumberFormat="1" applyFont="1" applyAlignment="1">
      <alignment horizontal="right"/>
    </xf>
    <xf numFmtId="37" fontId="10" fillId="0" borderId="1" xfId="0" applyNumberFormat="1" applyFont="1" applyBorder="1" applyAlignment="1"/>
    <xf numFmtId="43" fontId="3" fillId="0" borderId="0" xfId="1" applyFont="1" applyAlignment="1"/>
    <xf numFmtId="166" fontId="3" fillId="0" borderId="0" xfId="0" applyNumberFormat="1" applyFont="1" applyFill="1"/>
    <xf numFmtId="0" fontId="14" fillId="0" borderId="0" xfId="0" applyFont="1"/>
    <xf numFmtId="166" fontId="15" fillId="0" borderId="0" xfId="0" applyNumberFormat="1" applyFont="1"/>
    <xf numFmtId="0" fontId="15" fillId="0" borderId="0" xfId="0" applyFont="1"/>
    <xf numFmtId="0" fontId="17" fillId="0" borderId="0" xfId="0" applyFont="1"/>
    <xf numFmtId="0" fontId="16" fillId="0" borderId="0" xfId="0" applyFont="1"/>
    <xf numFmtId="0" fontId="3" fillId="0" borderId="0" xfId="0" quotePrefix="1" applyFont="1" applyFill="1"/>
    <xf numFmtId="0" fontId="5" fillId="0" borderId="1" xfId="0" applyFont="1" applyFill="1" applyBorder="1"/>
    <xf numFmtId="164" fontId="5" fillId="0" borderId="3" xfId="1" applyNumberFormat="1" applyFont="1" applyBorder="1"/>
    <xf numFmtId="0" fontId="16" fillId="0" borderId="0" xfId="0" applyFont="1" applyFill="1"/>
    <xf numFmtId="0" fontId="16" fillId="0" borderId="1" xfId="0" applyFont="1" applyBorder="1"/>
    <xf numFmtId="0" fontId="18" fillId="0" borderId="0" xfId="0" applyFont="1"/>
    <xf numFmtId="0" fontId="18" fillId="0" borderId="0" xfId="0" applyFont="1" applyAlignment="1">
      <alignment horizontal="center"/>
    </xf>
    <xf numFmtId="0" fontId="9" fillId="0" borderId="0" xfId="0" applyFont="1" applyFill="1" applyAlignment="1">
      <alignment horizontal="right"/>
    </xf>
    <xf numFmtId="165" fontId="3" fillId="0" borderId="0" xfId="0" applyNumberFormat="1" applyFont="1" applyFill="1" applyAlignment="1">
      <alignment horizontal="left"/>
    </xf>
    <xf numFmtId="164" fontId="3" fillId="0" borderId="0" xfId="1" applyNumberFormat="1" applyFont="1" applyFill="1" applyBorder="1"/>
    <xf numFmtId="164" fontId="5" fillId="0" borderId="0" xfId="1" applyNumberFormat="1" applyFont="1" applyFill="1" applyBorder="1"/>
    <xf numFmtId="165" fontId="19" fillId="0" borderId="0" xfId="0" applyNumberFormat="1" applyFont="1" applyFill="1"/>
    <xf numFmtId="165" fontId="5" fillId="0" borderId="0" xfId="0" applyNumberFormat="1" applyFont="1" applyFill="1" applyBorder="1" applyAlignment="1">
      <alignment horizontal="right"/>
    </xf>
    <xf numFmtId="165" fontId="5" fillId="0" borderId="0" xfId="0" applyNumberFormat="1" applyFont="1" applyAlignment="1">
      <alignment horizontal="center"/>
    </xf>
    <xf numFmtId="170" fontId="3" fillId="0" borderId="0" xfId="1" quotePrefix="1" applyNumberFormat="1" applyFont="1" applyAlignment="1">
      <alignment horizontal="center"/>
    </xf>
    <xf numFmtId="0" fontId="21" fillId="0" borderId="0" xfId="0" applyFont="1" applyAlignment="1">
      <alignment horizontal="left"/>
    </xf>
    <xf numFmtId="0" fontId="20" fillId="0" borderId="0" xfId="0" applyFont="1" applyAlignment="1">
      <alignment horizontal="left"/>
    </xf>
    <xf numFmtId="0" fontId="15" fillId="0" borderId="0" xfId="0" applyFont="1" applyAlignment="1">
      <alignment horizontal="left"/>
    </xf>
    <xf numFmtId="0" fontId="20" fillId="0" borderId="0" xfId="0" applyFont="1"/>
    <xf numFmtId="0" fontId="22" fillId="0" borderId="0" xfId="0" applyFont="1"/>
    <xf numFmtId="0" fontId="22" fillId="0" borderId="0" xfId="0" applyFont="1" applyAlignment="1">
      <alignment horizontal="center"/>
    </xf>
    <xf numFmtId="0" fontId="21" fillId="0" borderId="0" xfId="0" applyFont="1" applyAlignment="1">
      <alignment horizontal="center"/>
    </xf>
    <xf numFmtId="0" fontId="21" fillId="0" borderId="1" xfId="0" applyFont="1" applyBorder="1" applyAlignment="1">
      <alignment horizontal="center"/>
    </xf>
    <xf numFmtId="0" fontId="21" fillId="0" borderId="0" xfId="0" applyFont="1" applyAlignment="1">
      <alignment horizontal="center" wrapText="1"/>
    </xf>
    <xf numFmtId="0" fontId="23" fillId="0" borderId="0" xfId="0" applyFont="1" applyAlignment="1">
      <alignment horizontal="center" wrapText="1"/>
    </xf>
    <xf numFmtId="0" fontId="23" fillId="0" borderId="0" xfId="0" applyFont="1"/>
    <xf numFmtId="0" fontId="24" fillId="0" borderId="0" xfId="0" applyFont="1"/>
    <xf numFmtId="0" fontId="24" fillId="0" borderId="0" xfId="0" applyFont="1" applyFill="1" applyAlignment="1">
      <alignment horizontal="right"/>
    </xf>
    <xf numFmtId="0" fontId="21" fillId="0" borderId="0" xfId="0" applyFont="1"/>
    <xf numFmtId="0" fontId="21" fillId="0" borderId="0" xfId="0" applyFont="1" applyFill="1" applyAlignment="1">
      <alignment wrapText="1"/>
    </xf>
    <xf numFmtId="165" fontId="27" fillId="0" borderId="1" xfId="0" applyNumberFormat="1" applyFont="1" applyBorder="1"/>
    <xf numFmtId="165" fontId="27" fillId="0" borderId="0" xfId="0" applyNumberFormat="1" applyFont="1"/>
    <xf numFmtId="165" fontId="20" fillId="0" borderId="0" xfId="0" applyNumberFormat="1" applyFont="1"/>
    <xf numFmtId="171" fontId="27" fillId="0" borderId="0" xfId="1" applyNumberFormat="1" applyFont="1" applyAlignment="1">
      <alignment horizontal="right"/>
    </xf>
    <xf numFmtId="165" fontId="21" fillId="0" borderId="0" xfId="0" applyNumberFormat="1" applyFont="1"/>
    <xf numFmtId="165" fontId="27" fillId="0" borderId="0" xfId="0" applyNumberFormat="1" applyFont="1" applyAlignment="1">
      <alignment horizontal="center"/>
    </xf>
    <xf numFmtId="165" fontId="24" fillId="0" borderId="0" xfId="0" applyNumberFormat="1" applyFont="1"/>
    <xf numFmtId="165" fontId="28" fillId="0" borderId="0" xfId="0" applyNumberFormat="1" applyFont="1"/>
    <xf numFmtId="171" fontId="27" fillId="0" borderId="0" xfId="1" quotePrefix="1" applyNumberFormat="1" applyFont="1" applyAlignment="1">
      <alignment horizontal="right"/>
    </xf>
    <xf numFmtId="0" fontId="27" fillId="0" borderId="0" xfId="0" applyFont="1" applyAlignment="1">
      <alignment horizontal="left"/>
    </xf>
    <xf numFmtId="0" fontId="27" fillId="0" borderId="0" xfId="0" applyFont="1"/>
    <xf numFmtId="168" fontId="27" fillId="0" borderId="0" xfId="0" quotePrefix="1" applyNumberFormat="1" applyFont="1" applyAlignment="1">
      <alignment horizontal="left"/>
    </xf>
    <xf numFmtId="165" fontId="27" fillId="0" borderId="0" xfId="0" applyNumberFormat="1" applyFont="1" applyBorder="1"/>
    <xf numFmtId="0" fontId="27" fillId="0" borderId="0" xfId="0" quotePrefix="1" applyFont="1" applyAlignment="1">
      <alignment horizontal="left"/>
    </xf>
    <xf numFmtId="165" fontId="27" fillId="0" borderId="0" xfId="0" applyNumberFormat="1" applyFont="1" applyAlignment="1">
      <alignment horizontal="left"/>
    </xf>
    <xf numFmtId="171" fontId="27" fillId="0" borderId="0" xfId="1" quotePrefix="1" applyNumberFormat="1" applyFont="1" applyFill="1" applyAlignment="1">
      <alignment horizontal="right"/>
    </xf>
    <xf numFmtId="171" fontId="27" fillId="0" borderId="0" xfId="1" applyNumberFormat="1" applyFont="1" applyFill="1" applyAlignment="1">
      <alignment horizontal="right"/>
    </xf>
    <xf numFmtId="37" fontId="27" fillId="0" borderId="0" xfId="0" applyNumberFormat="1" applyFont="1"/>
    <xf numFmtId="173" fontId="27" fillId="0" borderId="0" xfId="1" applyNumberFormat="1" applyFont="1" applyAlignment="1">
      <alignment horizontal="right"/>
    </xf>
    <xf numFmtId="37" fontId="27" fillId="0" borderId="0" xfId="0" applyNumberFormat="1" applyFont="1" applyFill="1"/>
    <xf numFmtId="37" fontId="27" fillId="0" borderId="0" xfId="0" applyNumberFormat="1" applyFont="1" applyAlignment="1">
      <alignment horizontal="left"/>
    </xf>
    <xf numFmtId="164" fontId="27" fillId="0" borderId="0" xfId="1" applyNumberFormat="1" applyFont="1" applyBorder="1"/>
    <xf numFmtId="164" fontId="27" fillId="0" borderId="3" xfId="1" applyNumberFormat="1" applyFont="1" applyBorder="1"/>
    <xf numFmtId="164" fontId="27" fillId="0" borderId="2" xfId="1" applyNumberFormat="1" applyFont="1" applyBorder="1"/>
    <xf numFmtId="37" fontId="3" fillId="0" borderId="1" xfId="0" applyNumberFormat="1" applyFont="1" applyFill="1" applyBorder="1"/>
    <xf numFmtId="37" fontId="31" fillId="0" borderId="0" xfId="0" applyNumberFormat="1" applyFont="1" applyBorder="1"/>
    <xf numFmtId="37" fontId="3" fillId="0" borderId="0" xfId="0" applyNumberFormat="1" applyFont="1" applyFill="1" applyBorder="1" applyAlignment="1">
      <alignment horizontal="left" vertical="top"/>
    </xf>
    <xf numFmtId="165" fontId="25" fillId="0" borderId="0" xfId="0" applyNumberFormat="1" applyFont="1" applyFill="1"/>
    <xf numFmtId="37" fontId="25" fillId="0" borderId="0" xfId="0" applyNumberFormat="1" applyFont="1" applyFill="1"/>
    <xf numFmtId="37" fontId="25" fillId="0" borderId="0" xfId="0" applyNumberFormat="1" applyFont="1"/>
    <xf numFmtId="166" fontId="5" fillId="0" borderId="0" xfId="0" applyNumberFormat="1" applyFont="1" applyFill="1"/>
    <xf numFmtId="164" fontId="27" fillId="0" borderId="3" xfId="1" applyNumberFormat="1" applyFont="1" applyFill="1" applyBorder="1"/>
    <xf numFmtId="164" fontId="27" fillId="0" borderId="0" xfId="1" applyNumberFormat="1" applyFont="1" applyFill="1" applyBorder="1"/>
    <xf numFmtId="164" fontId="27" fillId="0" borderId="2" xfId="1" applyNumberFormat="1" applyFont="1" applyFill="1" applyBorder="1"/>
    <xf numFmtId="37" fontId="27" fillId="0" borderId="0" xfId="0" quotePrefix="1" applyNumberFormat="1" applyFont="1" applyFill="1" applyAlignment="1">
      <alignment horizontal="left"/>
    </xf>
    <xf numFmtId="165" fontId="29" fillId="0" borderId="0" xfId="0" applyNumberFormat="1" applyFont="1" applyFill="1"/>
    <xf numFmtId="41" fontId="3" fillId="0" borderId="0" xfId="1" applyNumberFormat="1" applyFont="1" applyFill="1"/>
    <xf numFmtId="0" fontId="27" fillId="0" borderId="0" xfId="0" applyFont="1" applyFill="1" applyAlignment="1">
      <alignment horizontal="left"/>
    </xf>
    <xf numFmtId="164" fontId="27" fillId="0" borderId="4" xfId="1" applyNumberFormat="1" applyFont="1" applyFill="1" applyBorder="1"/>
    <xf numFmtId="0" fontId="3" fillId="0" borderId="0" xfId="0" quotePrefix="1" applyFont="1" applyFill="1" applyBorder="1" applyAlignment="1">
      <alignment horizontal="right"/>
    </xf>
    <xf numFmtId="165" fontId="3" fillId="0" borderId="0" xfId="0" applyNumberFormat="1" applyFont="1" applyFill="1" applyAlignment="1">
      <alignment horizontal="center"/>
    </xf>
    <xf numFmtId="166" fontId="5" fillId="3" borderId="4" xfId="0" applyNumberFormat="1" applyFont="1" applyFill="1" applyBorder="1"/>
    <xf numFmtId="166" fontId="5" fillId="3" borderId="1" xfId="0" applyNumberFormat="1" applyFont="1" applyFill="1" applyBorder="1"/>
    <xf numFmtId="0" fontId="15" fillId="0" borderId="0" xfId="0" applyFont="1" applyAlignment="1">
      <alignment horizontal="center"/>
    </xf>
    <xf numFmtId="165" fontId="9" fillId="0" borderId="0" xfId="0" applyNumberFormat="1" applyFont="1"/>
    <xf numFmtId="37" fontId="5" fillId="0" borderId="0" xfId="0" applyNumberFormat="1" applyFont="1" applyFill="1" applyBorder="1" applyAlignment="1">
      <alignment horizontal="right"/>
    </xf>
    <xf numFmtId="0" fontId="5" fillId="0" borderId="0" xfId="0" quotePrefix="1" applyFont="1" applyFill="1" applyBorder="1" applyAlignment="1">
      <alignment horizontal="right"/>
    </xf>
    <xf numFmtId="164" fontId="25" fillId="0" borderId="0" xfId="1" applyNumberFormat="1" applyFont="1" applyBorder="1"/>
    <xf numFmtId="165" fontId="25" fillId="0" borderId="0" xfId="0" applyNumberFormat="1" applyFont="1"/>
    <xf numFmtId="0" fontId="25" fillId="0" borderId="0" xfId="0" applyFont="1" applyFill="1"/>
    <xf numFmtId="0" fontId="25" fillId="0" borderId="0" xfId="0" applyFont="1" applyFill="1" applyBorder="1"/>
    <xf numFmtId="165" fontId="25" fillId="0" borderId="0" xfId="0" quotePrefix="1" applyNumberFormat="1" applyFont="1" applyFill="1"/>
    <xf numFmtId="37" fontId="25" fillId="0" borderId="0" xfId="0" quotePrefix="1" applyNumberFormat="1" applyFont="1"/>
    <xf numFmtId="37" fontId="30" fillId="0" borderId="0" xfId="0" applyNumberFormat="1" applyFont="1" applyFill="1"/>
    <xf numFmtId="37" fontId="27" fillId="0" borderId="0" xfId="0" applyNumberFormat="1" applyFont="1" applyBorder="1"/>
    <xf numFmtId="37" fontId="27" fillId="0" borderId="0" xfId="0" quotePrefix="1" applyNumberFormat="1" applyFont="1" applyAlignment="1">
      <alignment horizontal="left"/>
    </xf>
    <xf numFmtId="37" fontId="33" fillId="0" borderId="0" xfId="0" applyNumberFormat="1" applyFont="1" applyAlignment="1">
      <alignment horizontal="left"/>
    </xf>
    <xf numFmtId="166" fontId="3" fillId="0" borderId="0" xfId="0" quotePrefix="1" applyNumberFormat="1" applyFont="1" applyAlignment="1"/>
    <xf numFmtId="41" fontId="3" fillId="0" borderId="0" xfId="1" quotePrefix="1" applyNumberFormat="1" applyFont="1" applyAlignment="1"/>
    <xf numFmtId="37" fontId="27" fillId="0" borderId="0" xfId="0" quotePrefix="1" applyNumberFormat="1" applyFont="1" applyAlignment="1">
      <alignment horizontal="right"/>
    </xf>
    <xf numFmtId="37" fontId="3" fillId="0" borderId="0" xfId="0" applyNumberFormat="1" applyFont="1" applyFill="1" applyBorder="1" applyAlignment="1"/>
    <xf numFmtId="171" fontId="10" fillId="0" borderId="0" xfId="1" applyNumberFormat="1" applyFont="1" applyFill="1" applyAlignment="1">
      <alignment horizontal="right"/>
    </xf>
    <xf numFmtId="37" fontId="13" fillId="0" borderId="0" xfId="0" applyNumberFormat="1" applyFont="1" applyAlignment="1">
      <alignment horizontal="left"/>
    </xf>
    <xf numFmtId="166" fontId="3" fillId="0" borderId="0" xfId="0" applyNumberFormat="1" applyFont="1" applyFill="1" applyAlignment="1">
      <alignment horizontal="right"/>
    </xf>
    <xf numFmtId="37" fontId="12" fillId="0" borderId="0" xfId="0" applyNumberFormat="1" applyFont="1" applyAlignment="1">
      <alignment horizontal="left"/>
    </xf>
    <xf numFmtId="39" fontId="3" fillId="0" borderId="0" xfId="0" applyNumberFormat="1" applyFont="1" applyBorder="1"/>
    <xf numFmtId="37" fontId="3" fillId="0" borderId="0" xfId="0" applyNumberFormat="1" applyFont="1" applyFill="1" applyAlignment="1"/>
    <xf numFmtId="37" fontId="5" fillId="0" borderId="0" xfId="0" applyNumberFormat="1" applyFont="1" applyFill="1" applyAlignment="1">
      <alignment horizontal="left"/>
    </xf>
    <xf numFmtId="37" fontId="3" fillId="0" borderId="0" xfId="0" quotePrefix="1" applyNumberFormat="1" applyFont="1" applyFill="1"/>
    <xf numFmtId="37" fontId="10" fillId="0" borderId="0" xfId="0" applyNumberFormat="1" applyFont="1" applyAlignment="1">
      <alignment horizontal="left"/>
    </xf>
    <xf numFmtId="37" fontId="3" fillId="0" borderId="0" xfId="0" applyNumberFormat="1" applyFont="1" applyAlignment="1"/>
    <xf numFmtId="37" fontId="10" fillId="0" borderId="0" xfId="0" applyNumberFormat="1" applyFont="1" applyAlignment="1"/>
    <xf numFmtId="37" fontId="5" fillId="0" borderId="0" xfId="0" applyNumberFormat="1" applyFont="1" applyAlignment="1"/>
    <xf numFmtId="37" fontId="5" fillId="0" borderId="0" xfId="0" quotePrefix="1" applyNumberFormat="1" applyFont="1" applyAlignment="1"/>
    <xf numFmtId="171" fontId="11" fillId="0" borderId="0" xfId="1" applyNumberFormat="1" applyFont="1" applyFill="1" applyAlignment="1">
      <alignment horizontal="right"/>
    </xf>
    <xf numFmtId="37" fontId="5" fillId="0" borderId="0" xfId="0" applyNumberFormat="1" applyFont="1" applyFill="1" applyAlignment="1"/>
    <xf numFmtId="165" fontId="5" fillId="0" borderId="0" xfId="0" applyNumberFormat="1" applyFont="1" applyFill="1"/>
    <xf numFmtId="164" fontId="3" fillId="0" borderId="3" xfId="1" applyNumberFormat="1" applyFont="1" applyBorder="1"/>
    <xf numFmtId="164" fontId="5" fillId="0" borderId="1" xfId="1" applyNumberFormat="1" applyFont="1" applyBorder="1"/>
    <xf numFmtId="41" fontId="3" fillId="0" borderId="0" xfId="1" applyNumberFormat="1" applyFont="1" applyAlignment="1"/>
    <xf numFmtId="166" fontId="5" fillId="0" borderId="0" xfId="0" applyNumberFormat="1" applyFont="1" applyAlignment="1">
      <alignment horizontal="center"/>
    </xf>
    <xf numFmtId="41" fontId="3" fillId="0" borderId="0" xfId="1" quotePrefix="1" applyNumberFormat="1" applyFont="1" applyAlignment="1">
      <alignment horizontal="center"/>
    </xf>
    <xf numFmtId="164" fontId="5" fillId="0" borderId="4" xfId="1" applyNumberFormat="1" applyFont="1" applyFill="1" applyBorder="1"/>
    <xf numFmtId="166" fontId="5" fillId="0" borderId="0" xfId="0" applyNumberFormat="1" applyFont="1" applyBorder="1"/>
    <xf numFmtId="43" fontId="3" fillId="0" borderId="0" xfId="1" applyFont="1" applyFill="1"/>
    <xf numFmtId="165" fontId="3" fillId="0" borderId="7" xfId="0" applyNumberFormat="1" applyFont="1" applyBorder="1"/>
    <xf numFmtId="165" fontId="3" fillId="0" borderId="4" xfId="0" applyNumberFormat="1" applyFont="1" applyBorder="1"/>
    <xf numFmtId="165" fontId="3" fillId="0" borderId="4" xfId="0" quotePrefix="1" applyNumberFormat="1" applyFont="1" applyBorder="1" applyAlignment="1">
      <alignment horizontal="center"/>
    </xf>
    <xf numFmtId="165" fontId="3" fillId="0" borderId="8" xfId="0" applyNumberFormat="1" applyFont="1" applyBorder="1"/>
    <xf numFmtId="165" fontId="3" fillId="0" borderId="1" xfId="0" quotePrefix="1" applyNumberFormat="1" applyFont="1" applyBorder="1" applyAlignment="1">
      <alignment horizontal="center"/>
    </xf>
    <xf numFmtId="166" fontId="34" fillId="0" borderId="0" xfId="0" applyNumberFormat="1" applyFont="1" applyFill="1"/>
    <xf numFmtId="0" fontId="34" fillId="0" borderId="0" xfId="0" quotePrefix="1" applyNumberFormat="1" applyFont="1" applyFill="1" applyAlignment="1">
      <alignment horizontal="left"/>
    </xf>
    <xf numFmtId="166" fontId="34" fillId="0" borderId="0" xfId="0" quotePrefix="1" applyNumberFormat="1" applyFont="1" applyFill="1"/>
    <xf numFmtId="15" fontId="34" fillId="0" borderId="0" xfId="0" quotePrefix="1" applyNumberFormat="1" applyFont="1" applyFill="1"/>
    <xf numFmtId="0" fontId="1" fillId="0" borderId="1" xfId="0" applyFont="1" applyBorder="1"/>
    <xf numFmtId="0" fontId="1" fillId="0" borderId="0" xfId="0" applyFont="1"/>
    <xf numFmtId="0" fontId="1" fillId="0" borderId="0" xfId="0" applyFont="1" applyBorder="1"/>
    <xf numFmtId="0" fontId="1" fillId="0" borderId="0" xfId="0" applyFont="1" applyFill="1"/>
    <xf numFmtId="0" fontId="1" fillId="0" borderId="0" xfId="0" applyFont="1" applyFill="1" applyAlignment="1">
      <alignment horizontal="center"/>
    </xf>
    <xf numFmtId="0" fontId="1" fillId="0" borderId="0" xfId="0" applyFont="1" applyAlignment="1">
      <alignment horizontal="right"/>
    </xf>
    <xf numFmtId="0" fontId="1" fillId="0" borderId="0" xfId="0" applyFont="1" applyAlignment="1">
      <alignment horizontal="left"/>
    </xf>
    <xf numFmtId="0" fontId="1" fillId="0" borderId="0" xfId="0" applyFont="1" applyAlignment="1">
      <alignment wrapText="1"/>
    </xf>
    <xf numFmtId="0" fontId="1" fillId="0" borderId="0" xfId="0" applyFont="1" applyFill="1" applyAlignment="1">
      <alignment wrapText="1"/>
    </xf>
    <xf numFmtId="0" fontId="1" fillId="0" borderId="0" xfId="0" applyFont="1" applyAlignment="1"/>
    <xf numFmtId="165" fontId="1" fillId="0" borderId="1" xfId="0" applyNumberFormat="1" applyFont="1" applyBorder="1"/>
    <xf numFmtId="165" fontId="1" fillId="0" borderId="1" xfId="0" applyNumberFormat="1" applyFont="1" applyBorder="1" applyAlignment="1">
      <alignment horizontal="center"/>
    </xf>
    <xf numFmtId="165" fontId="1" fillId="0" borderId="0" xfId="0" applyNumberFormat="1" applyFont="1"/>
    <xf numFmtId="165" fontId="1" fillId="0" borderId="0" xfId="0" applyNumberFormat="1" applyFont="1" applyAlignment="1">
      <alignment horizontal="center"/>
    </xf>
    <xf numFmtId="165" fontId="23" fillId="0" borderId="0" xfId="0" applyNumberFormat="1" applyFont="1"/>
    <xf numFmtId="165" fontId="1" fillId="0" borderId="0" xfId="0" applyNumberFormat="1" applyFont="1" applyAlignment="1">
      <alignment horizontal="right"/>
    </xf>
    <xf numFmtId="165" fontId="1" fillId="0" borderId="0" xfId="0" quotePrefix="1" applyNumberFormat="1" applyFont="1" applyAlignment="1">
      <alignment horizontal="right"/>
    </xf>
    <xf numFmtId="165" fontId="1" fillId="0" borderId="0" xfId="0" applyNumberFormat="1" applyFont="1" applyFill="1"/>
    <xf numFmtId="165" fontId="1" fillId="0" borderId="0" xfId="0" applyNumberFormat="1" applyFont="1" applyAlignment="1">
      <alignment horizontal="left"/>
    </xf>
    <xf numFmtId="164" fontId="1" fillId="0" borderId="0" xfId="1" applyNumberFormat="1" applyFont="1" applyFill="1" applyBorder="1"/>
    <xf numFmtId="164" fontId="1" fillId="0" borderId="0" xfId="1" applyNumberFormat="1" applyFont="1" applyBorder="1"/>
    <xf numFmtId="164" fontId="1" fillId="0" borderId="1" xfId="1" applyNumberFormat="1" applyFont="1" applyBorder="1"/>
    <xf numFmtId="164" fontId="1" fillId="0" borderId="1" xfId="1" applyNumberFormat="1" applyFont="1" applyFill="1" applyBorder="1"/>
    <xf numFmtId="166" fontId="1" fillId="0" borderId="0" xfId="0" applyNumberFormat="1" applyFont="1"/>
    <xf numFmtId="164" fontId="30" fillId="3" borderId="5" xfId="1" applyNumberFormat="1" applyFont="1" applyFill="1" applyBorder="1"/>
    <xf numFmtId="164" fontId="30" fillId="3" borderId="6" xfId="1" applyNumberFormat="1" applyFont="1" applyFill="1" applyBorder="1"/>
    <xf numFmtId="164" fontId="1" fillId="0" borderId="3" xfId="1" applyNumberFormat="1" applyFont="1" applyBorder="1"/>
    <xf numFmtId="166" fontId="1" fillId="0" borderId="0" xfId="0" applyNumberFormat="1" applyFont="1" applyAlignment="1"/>
    <xf numFmtId="166" fontId="1" fillId="0" borderId="0" xfId="0" applyNumberFormat="1" applyFont="1" applyAlignment="1">
      <alignment horizontal="center"/>
    </xf>
    <xf numFmtId="0" fontId="1" fillId="0" borderId="1" xfId="0" applyFont="1" applyBorder="1" applyAlignment="1"/>
    <xf numFmtId="37" fontId="1" fillId="0" borderId="0" xfId="0" applyNumberFormat="1" applyFont="1" applyFill="1"/>
    <xf numFmtId="0" fontId="1" fillId="0" borderId="0" xfId="0" applyFont="1" applyAlignment="1">
      <alignment horizontal="center"/>
    </xf>
    <xf numFmtId="165" fontId="1" fillId="0" borderId="0" xfId="0" applyNumberFormat="1" applyFont="1" applyBorder="1"/>
    <xf numFmtId="0" fontId="1" fillId="0" borderId="0" xfId="0" applyFont="1" applyFill="1" applyBorder="1"/>
    <xf numFmtId="0" fontId="1" fillId="0" borderId="0" xfId="0" applyFont="1" applyFill="1" applyBorder="1" applyAlignment="1">
      <alignment horizontal="left"/>
    </xf>
    <xf numFmtId="165" fontId="1" fillId="0" borderId="0" xfId="0" applyNumberFormat="1" applyFont="1" applyFill="1" applyBorder="1"/>
    <xf numFmtId="165" fontId="1" fillId="0" borderId="0" xfId="0" applyNumberFormat="1" applyFont="1" applyFill="1" applyBorder="1" applyAlignment="1">
      <alignment horizontal="left"/>
    </xf>
    <xf numFmtId="165" fontId="1" fillId="0" borderId="0" xfId="0" applyNumberFormat="1" applyFont="1" applyFill="1" applyAlignment="1">
      <alignment horizontal="left"/>
    </xf>
    <xf numFmtId="0" fontId="1" fillId="0" borderId="0" xfId="0" applyFont="1" applyFill="1" applyAlignment="1">
      <alignment horizontal="left"/>
    </xf>
    <xf numFmtId="0" fontId="1" fillId="0" borderId="0" xfId="0" applyFont="1" applyBorder="1" applyAlignment="1">
      <alignment horizontal="left"/>
    </xf>
    <xf numFmtId="165" fontId="1" fillId="0" borderId="0" xfId="0" applyNumberFormat="1" applyFont="1" applyFill="1" applyAlignment="1">
      <alignment wrapText="1"/>
    </xf>
    <xf numFmtId="171" fontId="1" fillId="0" borderId="0" xfId="1" applyNumberFormat="1" applyFont="1" applyFill="1" applyAlignment="1">
      <alignment horizontal="right"/>
    </xf>
    <xf numFmtId="171" fontId="1" fillId="0" borderId="0" xfId="1" quotePrefix="1" applyNumberFormat="1" applyFont="1" applyFill="1" applyAlignment="1">
      <alignment horizontal="right"/>
    </xf>
    <xf numFmtId="37" fontId="1" fillId="0" borderId="1" xfId="0" applyNumberFormat="1" applyFont="1" applyBorder="1" applyAlignment="1"/>
    <xf numFmtId="37" fontId="1" fillId="0" borderId="1" xfId="0" applyNumberFormat="1" applyFont="1" applyBorder="1"/>
    <xf numFmtId="37" fontId="1" fillId="0" borderId="1" xfId="0" applyNumberFormat="1" applyFont="1" applyBorder="1" applyAlignment="1">
      <alignment horizontal="right"/>
    </xf>
    <xf numFmtId="37" fontId="1" fillId="0" borderId="0" xfId="0" applyNumberFormat="1" applyFont="1" applyBorder="1"/>
    <xf numFmtId="37" fontId="1" fillId="0" borderId="0" xfId="0" applyNumberFormat="1" applyFont="1" applyBorder="1" applyAlignment="1"/>
    <xf numFmtId="37" fontId="1" fillId="0" borderId="0" xfId="0" applyNumberFormat="1" applyFont="1" applyBorder="1" applyAlignment="1">
      <alignment horizontal="right"/>
    </xf>
    <xf numFmtId="37" fontId="1" fillId="0" borderId="0" xfId="0" applyNumberFormat="1" applyFont="1" applyFill="1" applyAlignment="1"/>
    <xf numFmtId="37" fontId="1" fillId="0" borderId="0" xfId="0" applyNumberFormat="1" applyFont="1" applyFill="1" applyAlignment="1">
      <alignment horizontal="right"/>
    </xf>
    <xf numFmtId="37" fontId="1" fillId="0" borderId="0" xfId="0" applyNumberFormat="1" applyFont="1" applyAlignment="1">
      <alignment horizontal="right"/>
    </xf>
    <xf numFmtId="37" fontId="1" fillId="0" borderId="0" xfId="0" applyNumberFormat="1" applyFont="1"/>
    <xf numFmtId="171" fontId="1" fillId="0" borderId="0" xfId="1" applyNumberFormat="1" applyFont="1" applyAlignment="1">
      <alignment horizontal="right"/>
    </xf>
    <xf numFmtId="173" fontId="1" fillId="0" borderId="0" xfId="1" applyNumberFormat="1" applyFont="1" applyAlignment="1">
      <alignment horizontal="right"/>
    </xf>
    <xf numFmtId="164" fontId="1" fillId="0" borderId="2" xfId="1" applyNumberFormat="1" applyFont="1" applyBorder="1"/>
    <xf numFmtId="37" fontId="1" fillId="0" borderId="0" xfId="0" applyNumberFormat="1" applyFont="1" applyFill="1" applyBorder="1"/>
    <xf numFmtId="173" fontId="1" fillId="0" borderId="0" xfId="1" applyNumberFormat="1" applyFont="1" applyFill="1" applyAlignment="1">
      <alignment horizontal="right"/>
    </xf>
    <xf numFmtId="164" fontId="1" fillId="0" borderId="2" xfId="1" applyNumberFormat="1" applyFont="1" applyFill="1" applyBorder="1"/>
    <xf numFmtId="37" fontId="27" fillId="0" borderId="0" xfId="0" applyNumberFormat="1" applyFont="1" applyBorder="1" applyAlignment="1">
      <alignment horizontal="right"/>
    </xf>
    <xf numFmtId="0" fontId="27" fillId="0" borderId="0" xfId="0" applyFont="1" applyBorder="1"/>
    <xf numFmtId="37" fontId="32" fillId="0" borderId="0" xfId="0" applyNumberFormat="1" applyFont="1" applyBorder="1"/>
    <xf numFmtId="37" fontId="1" fillId="0" borderId="1" xfId="0" applyNumberFormat="1" applyFont="1" applyBorder="1" applyAlignment="1">
      <alignment horizontal="left"/>
    </xf>
    <xf numFmtId="37" fontId="1" fillId="0" borderId="0" xfId="0" applyNumberFormat="1" applyFont="1" applyBorder="1" applyAlignment="1">
      <alignment horizontal="left"/>
    </xf>
    <xf numFmtId="37" fontId="1" fillId="0" borderId="0" xfId="0" applyNumberFormat="1" applyFont="1" applyFill="1" applyAlignment="1">
      <alignment wrapText="1"/>
    </xf>
    <xf numFmtId="37" fontId="2" fillId="0" borderId="1" xfId="0" applyNumberFormat="1" applyFont="1" applyBorder="1"/>
    <xf numFmtId="37" fontId="1" fillId="0" borderId="0" xfId="0" quotePrefix="1" applyNumberFormat="1" applyFont="1" applyAlignment="1">
      <alignment horizontal="right"/>
    </xf>
    <xf numFmtId="37" fontId="1" fillId="0" borderId="0" xfId="0" applyNumberFormat="1" applyFont="1" applyAlignment="1">
      <alignment horizontal="left"/>
    </xf>
    <xf numFmtId="37" fontId="33" fillId="0" borderId="0" xfId="0" applyNumberFormat="1" applyFont="1"/>
    <xf numFmtId="37" fontId="33" fillId="0" borderId="0" xfId="0" applyNumberFormat="1" applyFont="1" applyBorder="1"/>
    <xf numFmtId="37" fontId="33" fillId="0" borderId="1" xfId="0" applyNumberFormat="1" applyFont="1" applyBorder="1"/>
    <xf numFmtId="37" fontId="1" fillId="0" borderId="0" xfId="0" applyNumberFormat="1" applyFont="1" applyFill="1" applyAlignment="1">
      <alignment horizontal="left"/>
    </xf>
    <xf numFmtId="171" fontId="1" fillId="0" borderId="0" xfId="1" quotePrefix="1" applyNumberFormat="1" applyFont="1" applyAlignment="1">
      <alignment horizontal="right"/>
    </xf>
    <xf numFmtId="0" fontId="25" fillId="0" borderId="0" xfId="0" applyFont="1"/>
    <xf numFmtId="37" fontId="35" fillId="0" borderId="0" xfId="0" applyNumberFormat="1" applyFont="1" applyFill="1"/>
    <xf numFmtId="41" fontId="1" fillId="0" borderId="0" xfId="1" applyNumberFormat="1" applyFont="1"/>
    <xf numFmtId="164" fontId="27" fillId="0" borderId="1" xfId="1" applyNumberFormat="1" applyFont="1" applyBorder="1"/>
    <xf numFmtId="166" fontId="1" fillId="0" borderId="0" xfId="0" applyNumberFormat="1" applyFont="1" applyFill="1"/>
    <xf numFmtId="41" fontId="1" fillId="0" borderId="0" xfId="1" applyNumberFormat="1" applyFont="1" applyFill="1"/>
    <xf numFmtId="164" fontId="27" fillId="0" borderId="1" xfId="1" applyNumberFormat="1" applyFont="1" applyFill="1" applyBorder="1"/>
    <xf numFmtId="166" fontId="27" fillId="0" borderId="0" xfId="0" applyNumberFormat="1" applyFont="1"/>
    <xf numFmtId="41" fontId="27" fillId="0" borderId="0" xfId="1" applyNumberFormat="1" applyFont="1"/>
    <xf numFmtId="166" fontId="27" fillId="0" borderId="0" xfId="0" applyNumberFormat="1" applyFont="1" applyFill="1"/>
    <xf numFmtId="43" fontId="27" fillId="0" borderId="0" xfId="1" applyFont="1" applyFill="1"/>
    <xf numFmtId="43" fontId="27" fillId="0" borderId="0" xfId="1" applyFont="1"/>
    <xf numFmtId="166" fontId="27" fillId="0" borderId="0" xfId="0" applyNumberFormat="1" applyFont="1" applyBorder="1"/>
    <xf numFmtId="164" fontId="27" fillId="3" borderId="4" xfId="1" applyNumberFormat="1" applyFont="1" applyFill="1" applyBorder="1"/>
    <xf numFmtId="166" fontId="27" fillId="3" borderId="4" xfId="0" applyNumberFormat="1" applyFont="1" applyFill="1" applyBorder="1"/>
    <xf numFmtId="41" fontId="27" fillId="3" borderId="4" xfId="1" applyNumberFormat="1" applyFont="1" applyFill="1" applyBorder="1"/>
    <xf numFmtId="164" fontId="27" fillId="3" borderId="1" xfId="1" applyNumberFormat="1" applyFont="1" applyFill="1" applyBorder="1"/>
    <xf numFmtId="166" fontId="27" fillId="3" borderId="1" xfId="0" applyNumberFormat="1" applyFont="1" applyFill="1" applyBorder="1"/>
    <xf numFmtId="41" fontId="27" fillId="3" borderId="1" xfId="1" applyNumberFormat="1" applyFont="1" applyFill="1" applyBorder="1"/>
    <xf numFmtId="166" fontId="1" fillId="0" borderId="0" xfId="0" quotePrefix="1" applyNumberFormat="1" applyFont="1" applyAlignment="1"/>
    <xf numFmtId="41" fontId="1" fillId="0" borderId="0" xfId="1" quotePrefix="1" applyNumberFormat="1" applyFont="1" applyAlignment="1"/>
    <xf numFmtId="166" fontId="27" fillId="0" borderId="0" xfId="0" applyNumberFormat="1" applyFont="1" applyAlignment="1"/>
    <xf numFmtId="41" fontId="1" fillId="0" borderId="0" xfId="1" applyNumberFormat="1" applyFont="1" applyAlignment="1"/>
    <xf numFmtId="166" fontId="25" fillId="0" borderId="0" xfId="0" applyNumberFormat="1" applyFont="1" applyAlignment="1"/>
    <xf numFmtId="41" fontId="25" fillId="0" borderId="0" xfId="1" applyNumberFormat="1" applyFont="1" applyAlignment="1"/>
    <xf numFmtId="43" fontId="1" fillId="0" borderId="0" xfId="1" applyFont="1" applyAlignment="1"/>
    <xf numFmtId="41" fontId="1" fillId="0" borderId="0" xfId="0" quotePrefix="1" applyNumberFormat="1" applyFont="1" applyAlignment="1"/>
    <xf numFmtId="41" fontId="1" fillId="0" borderId="0" xfId="0" quotePrefix="1" applyNumberFormat="1" applyFont="1" applyAlignment="1">
      <alignment horizontal="center"/>
    </xf>
    <xf numFmtId="166" fontId="1" fillId="0" borderId="0" xfId="0" quotePrefix="1" applyNumberFormat="1" applyFont="1" applyAlignment="1">
      <alignment horizontal="center"/>
    </xf>
    <xf numFmtId="43" fontId="1" fillId="0" borderId="0" xfId="1" applyFont="1" applyAlignment="1">
      <alignment horizontal="center"/>
    </xf>
    <xf numFmtId="41" fontId="1" fillId="0" borderId="0" xfId="0" applyNumberFormat="1" applyFont="1"/>
    <xf numFmtId="43" fontId="1" fillId="0" borderId="0" xfId="1" applyFont="1"/>
    <xf numFmtId="166" fontId="1" fillId="0" borderId="0" xfId="0" applyNumberFormat="1" applyFont="1" applyBorder="1"/>
    <xf numFmtId="165" fontId="27" fillId="0" borderId="0" xfId="0" applyNumberFormat="1" applyFont="1" applyFill="1" applyAlignment="1">
      <alignment horizontal="right"/>
    </xf>
    <xf numFmtId="168" fontId="5" fillId="0" borderId="0" xfId="0" quotePrefix="1" applyNumberFormat="1" applyFont="1" applyFill="1" applyAlignment="1">
      <alignment horizontal="left"/>
    </xf>
    <xf numFmtId="0" fontId="5" fillId="0" borderId="0" xfId="0" applyFont="1" applyFill="1" applyAlignment="1">
      <alignment horizontal="left"/>
    </xf>
    <xf numFmtId="37" fontId="30" fillId="0" borderId="0" xfId="0" applyNumberFormat="1" applyFont="1" applyBorder="1"/>
    <xf numFmtId="1" fontId="1" fillId="0" borderId="0" xfId="1" applyNumberFormat="1" applyFont="1" applyFill="1" applyBorder="1"/>
    <xf numFmtId="165" fontId="25" fillId="0" borderId="0" xfId="0" applyNumberFormat="1" applyFont="1" applyFill="1" applyAlignment="1"/>
    <xf numFmtId="0" fontId="1" fillId="0" borderId="0" xfId="0" applyFont="1" applyFill="1" applyAlignment="1"/>
    <xf numFmtId="0" fontId="36" fillId="0" borderId="0" xfId="0" applyFont="1" applyFill="1"/>
    <xf numFmtId="169" fontId="27" fillId="0" borderId="0" xfId="0" quotePrefix="1" applyNumberFormat="1" applyFont="1" applyFill="1" applyAlignment="1">
      <alignment horizontal="left"/>
    </xf>
    <xf numFmtId="169" fontId="27" fillId="0" borderId="0" xfId="0" quotePrefix="1" applyNumberFormat="1" applyFont="1" applyAlignment="1">
      <alignment horizontal="left"/>
    </xf>
    <xf numFmtId="37" fontId="2" fillId="0" borderId="0" xfId="0" applyNumberFormat="1" applyFont="1" applyAlignment="1">
      <alignment horizontal="left"/>
    </xf>
    <xf numFmtId="0" fontId="27" fillId="0" borderId="0" xfId="0" quotePrefix="1" applyFont="1" applyFill="1" applyAlignment="1">
      <alignment horizontal="left"/>
    </xf>
    <xf numFmtId="0" fontId="2" fillId="0" borderId="0" xfId="0" applyFont="1" applyAlignment="1">
      <alignment horizontal="left"/>
    </xf>
    <xf numFmtId="0" fontId="27" fillId="0" borderId="0" xfId="0" applyFont="1" applyFill="1"/>
    <xf numFmtId="37" fontId="32" fillId="0" borderId="0" xfId="0" applyNumberFormat="1" applyFont="1" applyAlignment="1"/>
    <xf numFmtId="37" fontId="1" fillId="0" borderId="0" xfId="0" applyNumberFormat="1" applyFont="1" applyAlignment="1"/>
    <xf numFmtId="37" fontId="27" fillId="0" borderId="0" xfId="0" applyNumberFormat="1" applyFont="1" applyAlignment="1"/>
    <xf numFmtId="37" fontId="27" fillId="0" borderId="0" xfId="0" quotePrefix="1" applyNumberFormat="1" applyFont="1" applyFill="1" applyAlignment="1"/>
    <xf numFmtId="37" fontId="27" fillId="0" borderId="0" xfId="0" quotePrefix="1" applyNumberFormat="1" applyFont="1" applyFill="1" applyBorder="1" applyAlignment="1"/>
    <xf numFmtId="37" fontId="32" fillId="0" borderId="0" xfId="0" applyNumberFormat="1" applyFont="1" applyBorder="1" applyAlignment="1"/>
    <xf numFmtId="37" fontId="27" fillId="0" borderId="0" xfId="0" quotePrefix="1" applyNumberFormat="1" applyFont="1" applyAlignment="1"/>
    <xf numFmtId="165" fontId="1" fillId="0" borderId="0" xfId="0" quotePrefix="1" applyNumberFormat="1" applyFont="1" applyAlignment="1">
      <alignment horizontal="center"/>
    </xf>
    <xf numFmtId="165" fontId="1" fillId="0" borderId="0" xfId="0" quotePrefix="1" applyNumberFormat="1" applyFont="1" applyFill="1" applyAlignment="1">
      <alignment horizontal="center"/>
    </xf>
    <xf numFmtId="165" fontId="1" fillId="0" borderId="0" xfId="0" applyNumberFormat="1" applyFont="1" applyFill="1" applyAlignment="1">
      <alignment horizontal="center"/>
    </xf>
    <xf numFmtId="168" fontId="1" fillId="0" borderId="0" xfId="0" applyNumberFormat="1" applyFont="1" applyFill="1" applyAlignment="1">
      <alignment horizontal="center"/>
    </xf>
    <xf numFmtId="0" fontId="1" fillId="0" borderId="0" xfId="0" quotePrefix="1" applyFont="1" applyAlignment="1">
      <alignment horizontal="center"/>
    </xf>
    <xf numFmtId="167" fontId="1" fillId="0" borderId="0" xfId="0" applyNumberFormat="1" applyFont="1" applyAlignment="1">
      <alignment horizontal="center"/>
    </xf>
    <xf numFmtId="167" fontId="27" fillId="0" borderId="0" xfId="0" applyNumberFormat="1" applyFont="1" applyAlignment="1">
      <alignment horizontal="center"/>
    </xf>
    <xf numFmtId="168" fontId="1" fillId="0" borderId="0" xfId="0" quotePrefix="1" applyNumberFormat="1" applyFont="1" applyAlignment="1">
      <alignment horizontal="center"/>
    </xf>
    <xf numFmtId="37" fontId="3" fillId="0" borderId="9" xfId="0" applyNumberFormat="1" applyFont="1" applyBorder="1"/>
    <xf numFmtId="37" fontId="1" fillId="0" borderId="9" xfId="0" quotePrefix="1" applyNumberFormat="1" applyFont="1" applyFill="1" applyBorder="1" applyAlignment="1">
      <alignment horizontal="left"/>
    </xf>
    <xf numFmtId="37" fontId="1" fillId="0" borderId="9" xfId="0" applyNumberFormat="1" applyFont="1" applyBorder="1" applyAlignment="1">
      <alignment horizontal="left"/>
    </xf>
    <xf numFmtId="37" fontId="1" fillId="0" borderId="9" xfId="0" applyNumberFormat="1" applyFont="1" applyBorder="1"/>
    <xf numFmtId="37" fontId="1" fillId="0" borderId="9" xfId="0" applyNumberFormat="1" applyFont="1" applyFill="1" applyBorder="1"/>
    <xf numFmtId="37" fontId="1" fillId="0" borderId="9" xfId="0" applyNumberFormat="1" applyFont="1" applyFill="1" applyBorder="1" applyAlignment="1">
      <alignment horizontal="left" vertical="top"/>
    </xf>
    <xf numFmtId="37" fontId="3" fillId="0" borderId="9" xfId="0" applyNumberFormat="1" applyFont="1" applyFill="1" applyBorder="1" applyAlignment="1">
      <alignment horizontal="left" vertical="top"/>
    </xf>
    <xf numFmtId="37" fontId="1" fillId="0" borderId="0" xfId="0" applyNumberFormat="1" applyFont="1" applyFill="1" applyBorder="1" applyAlignment="1">
      <alignment horizontal="left" vertical="top"/>
    </xf>
    <xf numFmtId="37" fontId="3" fillId="0" borderId="9" xfId="0" applyNumberFormat="1" applyFont="1" applyBorder="1" applyAlignment="1">
      <alignment horizontal="left"/>
    </xf>
    <xf numFmtId="37" fontId="3" fillId="0" borderId="9" xfId="0" applyNumberFormat="1" applyFont="1" applyBorder="1" applyAlignment="1">
      <alignment horizontal="right"/>
    </xf>
    <xf numFmtId="37" fontId="1" fillId="0" borderId="9" xfId="0" applyNumberFormat="1" applyFont="1" applyFill="1" applyBorder="1" applyAlignment="1">
      <alignment horizontal="left"/>
    </xf>
    <xf numFmtId="37" fontId="3" fillId="0" borderId="9" xfId="0" applyNumberFormat="1" applyFont="1" applyFill="1" applyBorder="1" applyAlignment="1">
      <alignment horizontal="right"/>
    </xf>
    <xf numFmtId="37" fontId="3" fillId="0" borderId="9" xfId="0" applyNumberFormat="1" applyFont="1" applyFill="1" applyBorder="1"/>
    <xf numFmtId="37" fontId="29" fillId="0" borderId="0" xfId="0" applyNumberFormat="1" applyFont="1" applyFill="1" applyBorder="1" applyAlignment="1"/>
    <xf numFmtId="37" fontId="1" fillId="0" borderId="10" xfId="0" applyNumberFormat="1" applyFont="1" applyBorder="1" applyAlignment="1">
      <alignment horizontal="left"/>
    </xf>
    <xf numFmtId="37" fontId="3" fillId="0" borderId="10" xfId="0" applyNumberFormat="1" applyFont="1" applyBorder="1" applyAlignment="1">
      <alignment horizontal="right"/>
    </xf>
    <xf numFmtId="37" fontId="3" fillId="0" borderId="10" xfId="0" applyNumberFormat="1" applyFont="1" applyBorder="1"/>
    <xf numFmtId="37" fontId="1" fillId="0" borderId="10" xfId="0" applyNumberFormat="1" applyFont="1" applyFill="1" applyBorder="1" applyAlignment="1">
      <alignment horizontal="left" vertical="top"/>
    </xf>
    <xf numFmtId="165" fontId="1" fillId="0" borderId="0" xfId="0" applyNumberFormat="1" applyFont="1" applyFill="1" applyAlignment="1">
      <alignment horizontal="right"/>
    </xf>
    <xf numFmtId="165" fontId="3" fillId="0" borderId="0" xfId="0" applyNumberFormat="1" applyFont="1" applyFill="1" applyAlignment="1">
      <alignment horizontal="right"/>
    </xf>
    <xf numFmtId="165" fontId="27" fillId="0" borderId="0" xfId="0" applyNumberFormat="1" applyFont="1" applyFill="1"/>
    <xf numFmtId="164" fontId="1" fillId="0" borderId="3" xfId="1" applyNumberFormat="1" applyFont="1" applyFill="1" applyBorder="1"/>
    <xf numFmtId="165" fontId="1" fillId="0" borderId="3" xfId="0" applyNumberFormat="1" applyFont="1" applyFill="1" applyBorder="1" applyAlignment="1">
      <alignment horizontal="right"/>
    </xf>
    <xf numFmtId="165" fontId="27" fillId="0" borderId="3" xfId="0" applyNumberFormat="1" applyFont="1" applyFill="1" applyBorder="1" applyAlignment="1">
      <alignment horizontal="right"/>
    </xf>
    <xf numFmtId="0" fontId="22" fillId="0" borderId="0" xfId="0" applyFont="1" applyFill="1" applyAlignment="1">
      <alignment horizontal="center"/>
    </xf>
    <xf numFmtId="0" fontId="26" fillId="0" borderId="0" xfId="0" applyFont="1" applyAlignment="1">
      <alignment horizontal="center"/>
    </xf>
    <xf numFmtId="0" fontId="8" fillId="0" borderId="0" xfId="0" applyFont="1" applyFill="1"/>
    <xf numFmtId="0" fontId="3" fillId="0" borderId="0" xfId="0" applyNumberFormat="1" applyFont="1" applyFill="1"/>
    <xf numFmtId="0" fontId="3" fillId="0" borderId="0" xfId="0" applyFont="1" applyFill="1" applyAlignment="1">
      <alignment wrapText="1"/>
    </xf>
    <xf numFmtId="0" fontId="1" fillId="0" borderId="0" xfId="0" applyNumberFormat="1" applyFont="1" applyFill="1"/>
    <xf numFmtId="0" fontId="25" fillId="0" borderId="0" xfId="0" quotePrefix="1" applyFont="1" applyFill="1"/>
    <xf numFmtId="0" fontId="1" fillId="0" borderId="0" xfId="0" applyFont="1" applyFill="1" applyAlignment="1">
      <alignment horizontal="left" indent="2"/>
    </xf>
    <xf numFmtId="15" fontId="1" fillId="0" borderId="0" xfId="0" applyNumberFormat="1" applyFont="1" applyFill="1" applyAlignment="1">
      <alignment horizontal="left"/>
    </xf>
    <xf numFmtId="0" fontId="20" fillId="0" borderId="0" xfId="0" applyFont="1" applyAlignment="1">
      <alignment horizontal="center" wrapText="1"/>
    </xf>
    <xf numFmtId="0" fontId="15" fillId="0" borderId="0" xfId="0" applyFont="1" applyAlignment="1">
      <alignment horizontal="center"/>
    </xf>
    <xf numFmtId="0" fontId="15" fillId="0" borderId="0" xfId="0" applyFont="1" applyAlignment="1">
      <alignment horizontal="left"/>
    </xf>
    <xf numFmtId="0" fontId="1" fillId="0" borderId="1" xfId="0" applyFont="1" applyBorder="1" applyAlignment="1">
      <alignment wrapText="1"/>
    </xf>
    <xf numFmtId="165" fontId="3" fillId="0" borderId="0" xfId="0" applyNumberFormat="1" applyFont="1" applyAlignment="1">
      <alignment wrapText="1"/>
    </xf>
    <xf numFmtId="0" fontId="3"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00FF"/>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38</xdr:row>
      <xdr:rowOff>0</xdr:rowOff>
    </xdr:from>
    <xdr:to>
      <xdr:col>4</xdr:col>
      <xdr:colOff>0</xdr:colOff>
      <xdr:row>38</xdr:row>
      <xdr:rowOff>0</xdr:rowOff>
    </xdr:to>
    <xdr:sp macro="" textlink="">
      <xdr:nvSpPr>
        <xdr:cNvPr id="3087" name="Text 15"/>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distribution by the funds are included in the Statement of Financial Activities only when distributed. </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088" name="Text 16"/>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use by the funds (e.g. property for its own occupation)  are included in the Statement of Financial Activities as incoming resources when receivable.</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094" name="Text 22"/>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Gifts made in kind but on trust for conversion into cash and subsequent application by the funds are included in the accounting period in which the gift is sold.</a:t>
          </a:r>
        </a:p>
      </xdr:txBody>
    </xdr:sp>
    <xdr:clientData/>
  </xdr:twoCellAnchor>
  <xdr:twoCellAnchor>
    <xdr:from>
      <xdr:col>3</xdr:col>
      <xdr:colOff>9525</xdr:colOff>
      <xdr:row>38</xdr:row>
      <xdr:rowOff>0</xdr:rowOff>
    </xdr:from>
    <xdr:to>
      <xdr:col>4</xdr:col>
      <xdr:colOff>0</xdr:colOff>
      <xdr:row>38</xdr:row>
      <xdr:rowOff>0</xdr:rowOff>
    </xdr:to>
    <xdr:sp macro="" textlink="">
      <xdr:nvSpPr>
        <xdr:cNvPr id="3095" name="Text 23"/>
        <xdr:cNvSpPr txBox="1">
          <a:spLocks noChangeArrowheads="1"/>
        </xdr:cNvSpPr>
      </xdr:nvSpPr>
      <xdr:spPr bwMode="auto">
        <a:xfrm>
          <a:off x="1266825" y="5391150"/>
          <a:ext cx="2286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 all cases the amount at which gifts in kind are brought into account is either a reasonable estimate of their value to the funds or the amount actually realised.  The basis of the valuation is disclosed in the annual report.</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096" name="Text 24"/>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097" name="Text 25"/>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28575</xdr:colOff>
      <xdr:row>38</xdr:row>
      <xdr:rowOff>0</xdr:rowOff>
    </xdr:from>
    <xdr:to>
      <xdr:col>4</xdr:col>
      <xdr:colOff>0</xdr:colOff>
      <xdr:row>38</xdr:row>
      <xdr:rowOff>0</xdr:rowOff>
    </xdr:to>
    <xdr:sp macro="" textlink="">
      <xdr:nvSpPr>
        <xdr:cNvPr id="3098" name="Text 26"/>
        <xdr:cNvSpPr txBox="1">
          <a:spLocks noChangeArrowheads="1"/>
        </xdr:cNvSpPr>
      </xdr:nvSpPr>
      <xdr:spPr bwMode="auto">
        <a:xfrm>
          <a:off x="1285875" y="5391150"/>
          <a:ext cx="20955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Depreciation is charged on each main class of tangible asset as follows:</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  i)  land and assets in the course of construction are not depreciated;</a:t>
          </a:r>
        </a:p>
        <a:p>
          <a:pPr algn="l" rtl="0">
            <a:defRPr sz="1000"/>
          </a:pPr>
          <a:r>
            <a:rPr lang="en-GB" sz="1000" b="0" i="0" u="none" strike="noStrike" baseline="0">
              <a:solidFill>
                <a:srgbClr val="000000"/>
              </a:solidFill>
              <a:latin typeface="CG Times (WN)"/>
            </a:rPr>
            <a:t> ii)  buildings, installations and fittings are depreciated on their revalued </a:t>
          </a:r>
        </a:p>
        <a:p>
          <a:pPr algn="l" rtl="0">
            <a:defRPr sz="1000"/>
          </a:pPr>
          <a:r>
            <a:rPr lang="en-GB" sz="1000" b="0" i="0" u="none" strike="noStrike" baseline="0">
              <a:solidFill>
                <a:srgbClr val="000000"/>
              </a:solidFill>
              <a:latin typeface="CG Times (WN)"/>
            </a:rPr>
            <a:t>       amount over the assessed remaining life of the asset as advised by</a:t>
          </a:r>
        </a:p>
        <a:p>
          <a:pPr algn="l" rtl="0">
            <a:defRPr sz="1000"/>
          </a:pPr>
          <a:r>
            <a:rPr lang="en-GB" sz="1000" b="0" i="0" u="none" strike="noStrike" baseline="0">
              <a:solidFill>
                <a:srgbClr val="000000"/>
              </a:solidFill>
              <a:latin typeface="CG Times (WN)"/>
            </a:rPr>
            <a:t>       District Valuer;</a:t>
          </a:r>
        </a:p>
        <a:p>
          <a:pPr algn="l" rtl="0">
            <a:defRPr sz="1000"/>
          </a:pPr>
          <a:r>
            <a:rPr lang="en-GB" sz="1000" b="0" i="0" u="none" strike="noStrike" baseline="0">
              <a:solidFill>
                <a:srgbClr val="000000"/>
              </a:solidFill>
              <a:latin typeface="CG Times (WN)"/>
            </a:rPr>
            <a:t>iii)  equipment is depreciated over the estimated life of the asset using</a:t>
          </a:r>
        </a:p>
        <a:p>
          <a:pPr algn="l" rtl="0">
            <a:defRPr sz="1000"/>
          </a:pPr>
          <a:r>
            <a:rPr lang="en-GB" sz="1000" b="0" i="0" u="none" strike="noStrike" baseline="0">
              <a:solidFill>
                <a:srgbClr val="000000"/>
              </a:solidFill>
              <a:latin typeface="CG Times (WN)"/>
            </a:rPr>
            <a:t>       standard lives specified by the Department;</a:t>
          </a:r>
        </a:p>
        <a:p>
          <a:pPr algn="l" rtl="0">
            <a:defRPr sz="1000"/>
          </a:pPr>
          <a:endParaRPr lang="en-GB" sz="1000" b="0" i="0" u="none" strike="noStrike" baseline="0">
            <a:solidFill>
              <a:srgbClr val="000000"/>
            </a:solidFill>
            <a:latin typeface="CG Times (WN)"/>
          </a:endParaRPr>
        </a:p>
        <a:p>
          <a:pPr algn="l" rtl="0">
            <a:defRPr sz="1000"/>
          </a:pPr>
          <a:endParaRPr lang="en-GB" sz="1000" b="0" i="0" u="none" strike="noStrike" baseline="0">
            <a:solidFill>
              <a:srgbClr val="000000"/>
            </a:solidFill>
            <a:latin typeface="CG Times (WN)"/>
          </a:endParaRPr>
        </a:p>
      </xdr:txBody>
    </xdr:sp>
    <xdr:clientData/>
  </xdr:twoCellAnchor>
  <xdr:twoCellAnchor>
    <xdr:from>
      <xdr:col>3</xdr:col>
      <xdr:colOff>9525</xdr:colOff>
      <xdr:row>38</xdr:row>
      <xdr:rowOff>0</xdr:rowOff>
    </xdr:from>
    <xdr:to>
      <xdr:col>4</xdr:col>
      <xdr:colOff>0</xdr:colOff>
      <xdr:row>38</xdr:row>
      <xdr:rowOff>0</xdr:rowOff>
    </xdr:to>
    <xdr:sp macro="" textlink="">
      <xdr:nvSpPr>
        <xdr:cNvPr id="3099" name="Text 27"/>
        <xdr:cNvSpPr txBox="1">
          <a:spLocks noChangeArrowheads="1"/>
        </xdr:cNvSpPr>
      </xdr:nvSpPr>
      <xdr:spPr bwMode="auto">
        <a:xfrm>
          <a:off x="1266825" y="5391150"/>
          <a:ext cx="2286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cost of employer pension contributions to the NHS Superannuation and other schemes is charged to the income and expenditure account.</a:t>
          </a:r>
        </a:p>
      </xdr:txBody>
    </xdr:sp>
    <xdr:clientData/>
  </xdr:twoCellAnchor>
  <xdr:twoCellAnchor>
    <xdr:from>
      <xdr:col>2</xdr:col>
      <xdr:colOff>180975</xdr:colOff>
      <xdr:row>38</xdr:row>
      <xdr:rowOff>0</xdr:rowOff>
    </xdr:from>
    <xdr:to>
      <xdr:col>4</xdr:col>
      <xdr:colOff>0</xdr:colOff>
      <xdr:row>38</xdr:row>
      <xdr:rowOff>0</xdr:rowOff>
    </xdr:to>
    <xdr:sp macro="" textlink="">
      <xdr:nvSpPr>
        <xdr:cNvPr id="3100" name="Text 28"/>
        <xdr:cNvSpPr txBox="1">
          <a:spLocks noChangeArrowheads="1"/>
        </xdr:cNvSpPr>
      </xdr:nvSpPr>
      <xdr:spPr bwMode="auto">
        <a:xfrm>
          <a:off x="1257300" y="5391150"/>
          <a:ext cx="23812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main source of funding for the FHS Appeal Authority is income allocations from the Department of Health within an approved cash limit.  Since 1 April 1996, these allocations have been recorded on an accruals basis, although in practice this has made no difference to the amounts recorded.</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101" name="Text 29"/>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102" name="Text 30"/>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9525</xdr:colOff>
      <xdr:row>38</xdr:row>
      <xdr:rowOff>0</xdr:rowOff>
    </xdr:from>
    <xdr:to>
      <xdr:col>4</xdr:col>
      <xdr:colOff>0</xdr:colOff>
      <xdr:row>38</xdr:row>
      <xdr:rowOff>0</xdr:rowOff>
    </xdr:to>
    <xdr:sp macro="" textlink="">
      <xdr:nvSpPr>
        <xdr:cNvPr id="3103" name="Text 31"/>
        <xdr:cNvSpPr txBox="1">
          <a:spLocks noChangeArrowheads="1"/>
        </xdr:cNvSpPr>
      </xdr:nvSpPr>
      <xdr:spPr bwMode="auto">
        <a:xfrm>
          <a:off x="1266825" y="5391150"/>
          <a:ext cx="2286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only class of tangible asset held is equipment, comprising office and information technology equipment, depreciated over its estimated life of 5 years.</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104" name="Text 32"/>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valuations of land and buildings are carried out by the District Valuer of the Inland Revenue at five yearly intervals; the date of the most recent valuation was 1 April 1995.  Between valuations the appropriate NHS indices are applied to revalue the assets;</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3105" name="Text 33"/>
        <xdr:cNvSpPr txBox="1">
          <a:spLocks noChangeArrowheads="1"/>
        </xdr:cNvSpPr>
      </xdr:nvSpPr>
      <xdr:spPr bwMode="auto">
        <a:xfrm>
          <a:off x="1495425" y="5391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equipment is valued each year by reference to the appropriate NHS indices.</a:t>
          </a:r>
        </a:p>
      </xdr:txBody>
    </xdr:sp>
    <xdr:clientData/>
  </xdr:twoCellAnchor>
  <xdr:twoCellAnchor>
    <xdr:from>
      <xdr:col>3</xdr:col>
      <xdr:colOff>0</xdr:colOff>
      <xdr:row>38</xdr:row>
      <xdr:rowOff>0</xdr:rowOff>
    </xdr:from>
    <xdr:to>
      <xdr:col>4</xdr:col>
      <xdr:colOff>0</xdr:colOff>
      <xdr:row>38</xdr:row>
      <xdr:rowOff>0</xdr:rowOff>
    </xdr:to>
    <xdr:sp macro="" textlink="">
      <xdr:nvSpPr>
        <xdr:cNvPr id="3106" name="Text 34"/>
        <xdr:cNvSpPr txBox="1">
          <a:spLocks noChangeArrowheads="1"/>
        </xdr:cNvSpPr>
      </xdr:nvSpPr>
      <xdr:spPr bwMode="auto">
        <a:xfrm>
          <a:off x="1257300" y="5391150"/>
          <a:ext cx="23812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Intangible income (eg the provision of free accommodation) is included in the accounts with an equivalent amount in outgoing resources, if there is a financial cost borne by another party. The value placed on such income is the financial cost of the third party providing the resources.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xdr:row>
      <xdr:rowOff>0</xdr:rowOff>
    </xdr:from>
    <xdr:to>
      <xdr:col>4</xdr:col>
      <xdr:colOff>0</xdr:colOff>
      <xdr:row>2</xdr:row>
      <xdr:rowOff>0</xdr:rowOff>
    </xdr:to>
    <xdr:sp macro="" textlink="">
      <xdr:nvSpPr>
        <xdr:cNvPr id="16385" name="Text 1"/>
        <xdr:cNvSpPr txBox="1">
          <a:spLocks noChangeArrowheads="1"/>
        </xdr:cNvSpPr>
      </xdr:nvSpPr>
      <xdr:spPr bwMode="auto">
        <a:xfrm>
          <a:off x="962025" y="54292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financial statements have been prepared under the historic cost convention, with the exception of investments which are included at</a:t>
          </a:r>
        </a:p>
        <a:p>
          <a:pPr algn="l" rtl="0">
            <a:defRPr sz="1000"/>
          </a:pPr>
          <a:r>
            <a:rPr lang="en-GB" sz="1000" b="0" i="0" u="none" strike="noStrike" baseline="0">
              <a:solidFill>
                <a:srgbClr val="000000"/>
              </a:solidFill>
              <a:latin typeface="CG Times (WN)"/>
            </a:rPr>
            <a:t>market value. The financial statements have been prepared in accordance with Accounting and Reporting by Charities: Statement of Recommended Practice (SORP 2005) and applicable UK </a:t>
          </a:r>
        </a:p>
        <a:p>
          <a:pPr algn="l" rtl="0">
            <a:defRPr sz="1000"/>
          </a:pPr>
          <a:r>
            <a:rPr lang="en-GB" sz="1000" b="0" i="0" u="none" strike="noStrike" baseline="0">
              <a:solidFill>
                <a:srgbClr val="000000"/>
              </a:solidFill>
              <a:latin typeface="CG Times (WN)"/>
            </a:rPr>
            <a:t>Accounting Standards and the Charities Act 1993.</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86" name="Text 15"/>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distribution by the funds are included in the Statement of Financial Activities only when distributed. </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87" name="Text 16"/>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use by the funds (e.g. property for its own occupation)  are included in the Statement of Financial Activities as incoming resources when receivable.</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88" name="Text 18"/>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entitlement - arises when a particular resource is receivable or the charity's right becomes legally enforceable;</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certainty - when there is reasonable certainty that the incoming resource will be received;</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measurement - when the monetary value of the incoming resources can be measured with sufficient reliability.</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89" name="Text 22"/>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Gifts made in kind but on trust for conversion into cash and subsequent application by the funds are included in the accounting period in which the gift is sold.</a:t>
          </a:r>
        </a:p>
      </xdr:txBody>
    </xdr:sp>
    <xdr:clientData/>
  </xdr:twoCellAnchor>
  <xdr:twoCellAnchor>
    <xdr:from>
      <xdr:col>3</xdr:col>
      <xdr:colOff>9525</xdr:colOff>
      <xdr:row>2</xdr:row>
      <xdr:rowOff>0</xdr:rowOff>
    </xdr:from>
    <xdr:to>
      <xdr:col>4</xdr:col>
      <xdr:colOff>0</xdr:colOff>
      <xdr:row>2</xdr:row>
      <xdr:rowOff>0</xdr:rowOff>
    </xdr:to>
    <xdr:sp macro="" textlink="">
      <xdr:nvSpPr>
        <xdr:cNvPr id="16390" name="Text 23"/>
        <xdr:cNvSpPr txBox="1">
          <a:spLocks noChangeArrowheads="1"/>
        </xdr:cNvSpPr>
      </xdr:nvSpPr>
      <xdr:spPr bwMode="auto">
        <a:xfrm>
          <a:off x="962025" y="54292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 all cases the amount at which gifts in kind are brought into account is either a reasonable estimate of their value to the funds or the amount actually realised.  The basis of the valuation is disclosed in the annual report.</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91" name="Text 24"/>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92" name="Text 25"/>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28575</xdr:colOff>
      <xdr:row>2</xdr:row>
      <xdr:rowOff>0</xdr:rowOff>
    </xdr:from>
    <xdr:to>
      <xdr:col>4</xdr:col>
      <xdr:colOff>0</xdr:colOff>
      <xdr:row>2</xdr:row>
      <xdr:rowOff>0</xdr:rowOff>
    </xdr:to>
    <xdr:sp macro="" textlink="">
      <xdr:nvSpPr>
        <xdr:cNvPr id="16393" name="Text 26"/>
        <xdr:cNvSpPr txBox="1">
          <a:spLocks noChangeArrowheads="1"/>
        </xdr:cNvSpPr>
      </xdr:nvSpPr>
      <xdr:spPr bwMode="auto">
        <a:xfrm>
          <a:off x="981075" y="542925"/>
          <a:ext cx="576262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Depreciation is charged on each main class of tangible asset as follows:</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  i)  land and assets in the course of construction are not depreciated;</a:t>
          </a:r>
        </a:p>
        <a:p>
          <a:pPr algn="l" rtl="0">
            <a:defRPr sz="1000"/>
          </a:pPr>
          <a:r>
            <a:rPr lang="en-GB" sz="1000" b="0" i="0" u="none" strike="noStrike" baseline="0">
              <a:solidFill>
                <a:srgbClr val="000000"/>
              </a:solidFill>
              <a:latin typeface="CG Times (WN)"/>
            </a:rPr>
            <a:t> ii)  buildings, installations and fittings are depreciated on their revalued </a:t>
          </a:r>
        </a:p>
        <a:p>
          <a:pPr algn="l" rtl="0">
            <a:defRPr sz="1000"/>
          </a:pPr>
          <a:r>
            <a:rPr lang="en-GB" sz="1000" b="0" i="0" u="none" strike="noStrike" baseline="0">
              <a:solidFill>
                <a:srgbClr val="000000"/>
              </a:solidFill>
              <a:latin typeface="CG Times (WN)"/>
            </a:rPr>
            <a:t>       amount over the assessed remaining life of the asset as advised by</a:t>
          </a:r>
        </a:p>
        <a:p>
          <a:pPr algn="l" rtl="0">
            <a:defRPr sz="1000"/>
          </a:pPr>
          <a:r>
            <a:rPr lang="en-GB" sz="1000" b="0" i="0" u="none" strike="noStrike" baseline="0">
              <a:solidFill>
                <a:srgbClr val="000000"/>
              </a:solidFill>
              <a:latin typeface="CG Times (WN)"/>
            </a:rPr>
            <a:t>       District Valuer;</a:t>
          </a:r>
        </a:p>
        <a:p>
          <a:pPr algn="l" rtl="0">
            <a:defRPr sz="1000"/>
          </a:pPr>
          <a:r>
            <a:rPr lang="en-GB" sz="1000" b="0" i="0" u="none" strike="noStrike" baseline="0">
              <a:solidFill>
                <a:srgbClr val="000000"/>
              </a:solidFill>
              <a:latin typeface="CG Times (WN)"/>
            </a:rPr>
            <a:t>iii)  equipment is depreciated over the estimated life of the asset using</a:t>
          </a:r>
        </a:p>
        <a:p>
          <a:pPr algn="l" rtl="0">
            <a:defRPr sz="1000"/>
          </a:pPr>
          <a:r>
            <a:rPr lang="en-GB" sz="1000" b="0" i="0" u="none" strike="noStrike" baseline="0">
              <a:solidFill>
                <a:srgbClr val="000000"/>
              </a:solidFill>
              <a:latin typeface="CG Times (WN)"/>
            </a:rPr>
            <a:t>       standard lives specified by the Department;</a:t>
          </a:r>
        </a:p>
        <a:p>
          <a:pPr algn="l" rtl="0">
            <a:defRPr sz="1000"/>
          </a:pPr>
          <a:endParaRPr lang="en-GB" sz="1000" b="0" i="0" u="none" strike="noStrike" baseline="0">
            <a:solidFill>
              <a:srgbClr val="000000"/>
            </a:solidFill>
            <a:latin typeface="CG Times (WN)"/>
          </a:endParaRPr>
        </a:p>
        <a:p>
          <a:pPr algn="l" rtl="0">
            <a:defRPr sz="1000"/>
          </a:pPr>
          <a:endParaRPr lang="en-GB" sz="1000" b="0" i="0" u="none" strike="noStrike" baseline="0">
            <a:solidFill>
              <a:srgbClr val="000000"/>
            </a:solidFill>
            <a:latin typeface="CG Times (WN)"/>
          </a:endParaRPr>
        </a:p>
      </xdr:txBody>
    </xdr:sp>
    <xdr:clientData/>
  </xdr:twoCellAnchor>
  <xdr:twoCellAnchor>
    <xdr:from>
      <xdr:col>3</xdr:col>
      <xdr:colOff>9525</xdr:colOff>
      <xdr:row>2</xdr:row>
      <xdr:rowOff>0</xdr:rowOff>
    </xdr:from>
    <xdr:to>
      <xdr:col>4</xdr:col>
      <xdr:colOff>0</xdr:colOff>
      <xdr:row>2</xdr:row>
      <xdr:rowOff>0</xdr:rowOff>
    </xdr:to>
    <xdr:sp macro="" textlink="">
      <xdr:nvSpPr>
        <xdr:cNvPr id="16394" name="Text 27"/>
        <xdr:cNvSpPr txBox="1">
          <a:spLocks noChangeArrowheads="1"/>
        </xdr:cNvSpPr>
      </xdr:nvSpPr>
      <xdr:spPr bwMode="auto">
        <a:xfrm>
          <a:off x="962025" y="54292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cost of employer pension contributions to the NHS Superannuation and other schemes is charged to the income and expenditure account.</a:t>
          </a:r>
        </a:p>
      </xdr:txBody>
    </xdr:sp>
    <xdr:clientData/>
  </xdr:twoCellAnchor>
  <xdr:twoCellAnchor>
    <xdr:from>
      <xdr:col>2</xdr:col>
      <xdr:colOff>180975</xdr:colOff>
      <xdr:row>2</xdr:row>
      <xdr:rowOff>0</xdr:rowOff>
    </xdr:from>
    <xdr:to>
      <xdr:col>4</xdr:col>
      <xdr:colOff>0</xdr:colOff>
      <xdr:row>2</xdr:row>
      <xdr:rowOff>0</xdr:rowOff>
    </xdr:to>
    <xdr:sp macro="" textlink="">
      <xdr:nvSpPr>
        <xdr:cNvPr id="16395" name="Text 28"/>
        <xdr:cNvSpPr txBox="1">
          <a:spLocks noChangeArrowheads="1"/>
        </xdr:cNvSpPr>
      </xdr:nvSpPr>
      <xdr:spPr bwMode="auto">
        <a:xfrm>
          <a:off x="952500" y="542925"/>
          <a:ext cx="57912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main source of funding for the FHS Appeal Authority is income allocations from the Department of Health within an approved cash limit.  Since 1 April 1996, these allocations have been recorded on an accruals basis, although in practice this has made no difference to the amounts recorded.</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96" name="Text 29"/>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97" name="Text 30"/>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9525</xdr:colOff>
      <xdr:row>2</xdr:row>
      <xdr:rowOff>0</xdr:rowOff>
    </xdr:from>
    <xdr:to>
      <xdr:col>4</xdr:col>
      <xdr:colOff>0</xdr:colOff>
      <xdr:row>2</xdr:row>
      <xdr:rowOff>0</xdr:rowOff>
    </xdr:to>
    <xdr:sp macro="" textlink="">
      <xdr:nvSpPr>
        <xdr:cNvPr id="16398" name="Text 31"/>
        <xdr:cNvSpPr txBox="1">
          <a:spLocks noChangeArrowheads="1"/>
        </xdr:cNvSpPr>
      </xdr:nvSpPr>
      <xdr:spPr bwMode="auto">
        <a:xfrm>
          <a:off x="962025" y="54292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only class of tangible asset held is equipment, comprising office and information technology equipment, depreciated over its estimated life of 5 years.</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399" name="Text 32"/>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valuations of land and buildings are carried out by the District Valuer of the Inland Revenue at five yearly intervals; the date of the most recent valuation was 1 April 1995.  Between valuations the appropriate NHS indices are applied to revalue the assets;</a:t>
          </a:r>
        </a:p>
      </xdr:txBody>
    </xdr:sp>
    <xdr:clientData/>
  </xdr:twoCellAnchor>
  <xdr:twoCellAnchor>
    <xdr:from>
      <xdr:col>4</xdr:col>
      <xdr:colOff>0</xdr:colOff>
      <xdr:row>2</xdr:row>
      <xdr:rowOff>0</xdr:rowOff>
    </xdr:from>
    <xdr:to>
      <xdr:col>4</xdr:col>
      <xdr:colOff>0</xdr:colOff>
      <xdr:row>2</xdr:row>
      <xdr:rowOff>0</xdr:rowOff>
    </xdr:to>
    <xdr:sp macro="" textlink="">
      <xdr:nvSpPr>
        <xdr:cNvPr id="16400" name="Text 33"/>
        <xdr:cNvSpPr txBox="1">
          <a:spLocks noChangeArrowheads="1"/>
        </xdr:cNvSpPr>
      </xdr:nvSpPr>
      <xdr:spPr bwMode="auto">
        <a:xfrm>
          <a:off x="6743700" y="54292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equipment is valued each year by reference to the appropriate NHS indices.</a:t>
          </a:r>
        </a:p>
      </xdr:txBody>
    </xdr:sp>
    <xdr:clientData/>
  </xdr:twoCellAnchor>
  <xdr:twoCellAnchor>
    <xdr:from>
      <xdr:col>3</xdr:col>
      <xdr:colOff>0</xdr:colOff>
      <xdr:row>2</xdr:row>
      <xdr:rowOff>0</xdr:rowOff>
    </xdr:from>
    <xdr:to>
      <xdr:col>4</xdr:col>
      <xdr:colOff>0</xdr:colOff>
      <xdr:row>2</xdr:row>
      <xdr:rowOff>0</xdr:rowOff>
    </xdr:to>
    <xdr:sp macro="" textlink="">
      <xdr:nvSpPr>
        <xdr:cNvPr id="16401" name="Text 34"/>
        <xdr:cNvSpPr txBox="1">
          <a:spLocks noChangeArrowheads="1"/>
        </xdr:cNvSpPr>
      </xdr:nvSpPr>
      <xdr:spPr bwMode="auto">
        <a:xfrm>
          <a:off x="952500" y="542925"/>
          <a:ext cx="57912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Intangible income (eg the provision of free accommodation) is included in the accounts with an equivalent amount in outgoing resources, if there is a financial cost borne by another party. The value placed on such income is the financial cost of the third party providing the resources.</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02" name="Text 15"/>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distribution by the funds are included in the Statement of Financial Activities only when distributed. </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03" name="Text 16"/>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Assets given for use by the funds (e.g. property for its own occupation)  are included in the Statement of Financial Activities as incoming resources when receivable.</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04" name="Text 22"/>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Gifts made in kind but on trust for conversion into cash and subsequent application by the funds are included in the accounting period in which the gift is sold.</a:t>
          </a:r>
        </a:p>
      </xdr:txBody>
    </xdr:sp>
    <xdr:clientData/>
  </xdr:twoCellAnchor>
  <xdr:twoCellAnchor>
    <xdr:from>
      <xdr:col>3</xdr:col>
      <xdr:colOff>9525</xdr:colOff>
      <xdr:row>26</xdr:row>
      <xdr:rowOff>0</xdr:rowOff>
    </xdr:from>
    <xdr:to>
      <xdr:col>4</xdr:col>
      <xdr:colOff>0</xdr:colOff>
      <xdr:row>26</xdr:row>
      <xdr:rowOff>0</xdr:rowOff>
    </xdr:to>
    <xdr:sp macro="" textlink="">
      <xdr:nvSpPr>
        <xdr:cNvPr id="16405" name="Text 23"/>
        <xdr:cNvSpPr txBox="1">
          <a:spLocks noChangeArrowheads="1"/>
        </xdr:cNvSpPr>
      </xdr:nvSpPr>
      <xdr:spPr bwMode="auto">
        <a:xfrm>
          <a:off x="962025" y="441007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 all cases the amount at which gifts in kind are brought into account is either a reasonable estimate of their value to the funds or the amount actually realised.  The basis of the valuation is disclosed in the annual report.</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06" name="Text 24"/>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07" name="Text 25"/>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28575</xdr:colOff>
      <xdr:row>26</xdr:row>
      <xdr:rowOff>0</xdr:rowOff>
    </xdr:from>
    <xdr:to>
      <xdr:col>4</xdr:col>
      <xdr:colOff>0</xdr:colOff>
      <xdr:row>26</xdr:row>
      <xdr:rowOff>0</xdr:rowOff>
    </xdr:to>
    <xdr:sp macro="" textlink="">
      <xdr:nvSpPr>
        <xdr:cNvPr id="16408" name="Text 26"/>
        <xdr:cNvSpPr txBox="1">
          <a:spLocks noChangeArrowheads="1"/>
        </xdr:cNvSpPr>
      </xdr:nvSpPr>
      <xdr:spPr bwMode="auto">
        <a:xfrm>
          <a:off x="981075" y="4410075"/>
          <a:ext cx="576262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Depreciation is charged on each main class of tangible asset as follows:</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  i)  land and assets in the course of construction are not depreciated;</a:t>
          </a:r>
        </a:p>
        <a:p>
          <a:pPr algn="l" rtl="0">
            <a:defRPr sz="1000"/>
          </a:pPr>
          <a:r>
            <a:rPr lang="en-GB" sz="1000" b="0" i="0" u="none" strike="noStrike" baseline="0">
              <a:solidFill>
                <a:srgbClr val="000000"/>
              </a:solidFill>
              <a:latin typeface="CG Times (WN)"/>
            </a:rPr>
            <a:t> ii)  buildings, installations and fittings are depreciated on their revalued </a:t>
          </a:r>
        </a:p>
        <a:p>
          <a:pPr algn="l" rtl="0">
            <a:defRPr sz="1000"/>
          </a:pPr>
          <a:r>
            <a:rPr lang="en-GB" sz="1000" b="0" i="0" u="none" strike="noStrike" baseline="0">
              <a:solidFill>
                <a:srgbClr val="000000"/>
              </a:solidFill>
              <a:latin typeface="CG Times (WN)"/>
            </a:rPr>
            <a:t>       amount over the assessed remaining life of the asset as advised by</a:t>
          </a:r>
        </a:p>
        <a:p>
          <a:pPr algn="l" rtl="0">
            <a:defRPr sz="1000"/>
          </a:pPr>
          <a:r>
            <a:rPr lang="en-GB" sz="1000" b="0" i="0" u="none" strike="noStrike" baseline="0">
              <a:solidFill>
                <a:srgbClr val="000000"/>
              </a:solidFill>
              <a:latin typeface="CG Times (WN)"/>
            </a:rPr>
            <a:t>       District Valuer;</a:t>
          </a:r>
        </a:p>
        <a:p>
          <a:pPr algn="l" rtl="0">
            <a:defRPr sz="1000"/>
          </a:pPr>
          <a:r>
            <a:rPr lang="en-GB" sz="1000" b="0" i="0" u="none" strike="noStrike" baseline="0">
              <a:solidFill>
                <a:srgbClr val="000000"/>
              </a:solidFill>
              <a:latin typeface="CG Times (WN)"/>
            </a:rPr>
            <a:t>iii)  equipment is depreciated over the estimated life of the asset using</a:t>
          </a:r>
        </a:p>
        <a:p>
          <a:pPr algn="l" rtl="0">
            <a:defRPr sz="1000"/>
          </a:pPr>
          <a:r>
            <a:rPr lang="en-GB" sz="1000" b="0" i="0" u="none" strike="noStrike" baseline="0">
              <a:solidFill>
                <a:srgbClr val="000000"/>
              </a:solidFill>
              <a:latin typeface="CG Times (WN)"/>
            </a:rPr>
            <a:t>       standard lives specified by the Department;</a:t>
          </a:r>
        </a:p>
        <a:p>
          <a:pPr algn="l" rtl="0">
            <a:defRPr sz="1000"/>
          </a:pPr>
          <a:endParaRPr lang="en-GB" sz="1000" b="0" i="0" u="none" strike="noStrike" baseline="0">
            <a:solidFill>
              <a:srgbClr val="000000"/>
            </a:solidFill>
            <a:latin typeface="CG Times (WN)"/>
          </a:endParaRPr>
        </a:p>
        <a:p>
          <a:pPr algn="l" rtl="0">
            <a:defRPr sz="1000"/>
          </a:pPr>
          <a:endParaRPr lang="en-GB" sz="1000" b="0" i="0" u="none" strike="noStrike" baseline="0">
            <a:solidFill>
              <a:srgbClr val="000000"/>
            </a:solidFill>
            <a:latin typeface="CG Times (WN)"/>
          </a:endParaRPr>
        </a:p>
      </xdr:txBody>
    </xdr:sp>
    <xdr:clientData/>
  </xdr:twoCellAnchor>
  <xdr:twoCellAnchor>
    <xdr:from>
      <xdr:col>3</xdr:col>
      <xdr:colOff>9525</xdr:colOff>
      <xdr:row>26</xdr:row>
      <xdr:rowOff>0</xdr:rowOff>
    </xdr:from>
    <xdr:to>
      <xdr:col>4</xdr:col>
      <xdr:colOff>0</xdr:colOff>
      <xdr:row>26</xdr:row>
      <xdr:rowOff>0</xdr:rowOff>
    </xdr:to>
    <xdr:sp macro="" textlink="">
      <xdr:nvSpPr>
        <xdr:cNvPr id="16409" name="Text 27"/>
        <xdr:cNvSpPr txBox="1">
          <a:spLocks noChangeArrowheads="1"/>
        </xdr:cNvSpPr>
      </xdr:nvSpPr>
      <xdr:spPr bwMode="auto">
        <a:xfrm>
          <a:off x="962025" y="441007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cost of employer pension contributions to the NHS Superannuation and other schemes is charged to the income and expenditure account.</a:t>
          </a:r>
        </a:p>
      </xdr:txBody>
    </xdr:sp>
    <xdr:clientData/>
  </xdr:twoCellAnchor>
  <xdr:twoCellAnchor>
    <xdr:from>
      <xdr:col>2</xdr:col>
      <xdr:colOff>180975</xdr:colOff>
      <xdr:row>26</xdr:row>
      <xdr:rowOff>0</xdr:rowOff>
    </xdr:from>
    <xdr:to>
      <xdr:col>4</xdr:col>
      <xdr:colOff>0</xdr:colOff>
      <xdr:row>26</xdr:row>
      <xdr:rowOff>0</xdr:rowOff>
    </xdr:to>
    <xdr:sp macro="" textlink="">
      <xdr:nvSpPr>
        <xdr:cNvPr id="16410" name="Text 28"/>
        <xdr:cNvSpPr txBox="1">
          <a:spLocks noChangeArrowheads="1"/>
        </xdr:cNvSpPr>
      </xdr:nvSpPr>
      <xdr:spPr bwMode="auto">
        <a:xfrm>
          <a:off x="952500" y="4410075"/>
          <a:ext cx="57912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main source of funding for the FHS Appeal Authority is income allocations from the Department of Health within an approved cash limit.  Since 1 April 1996, these allocations have been recorded on an accruals basis, although in practice this has made no difference to the amounts recorded.</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11" name="Text 29"/>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tangible assets which are capable of being used for more than one year, and have a cost equal to or greater than £5,000;</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12" name="Text 30"/>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groups of tangible fixed assets which are interdependent or would normally be provided or replaced as a group with a total value in excess of £5,000 and an individual value of £250 or more.</a:t>
          </a:r>
        </a:p>
      </xdr:txBody>
    </xdr:sp>
    <xdr:clientData/>
  </xdr:twoCellAnchor>
  <xdr:twoCellAnchor>
    <xdr:from>
      <xdr:col>3</xdr:col>
      <xdr:colOff>9525</xdr:colOff>
      <xdr:row>26</xdr:row>
      <xdr:rowOff>0</xdr:rowOff>
    </xdr:from>
    <xdr:to>
      <xdr:col>4</xdr:col>
      <xdr:colOff>0</xdr:colOff>
      <xdr:row>26</xdr:row>
      <xdr:rowOff>0</xdr:rowOff>
    </xdr:to>
    <xdr:sp macro="" textlink="">
      <xdr:nvSpPr>
        <xdr:cNvPr id="16413" name="Text 31"/>
        <xdr:cNvSpPr txBox="1">
          <a:spLocks noChangeArrowheads="1"/>
        </xdr:cNvSpPr>
      </xdr:nvSpPr>
      <xdr:spPr bwMode="auto">
        <a:xfrm>
          <a:off x="962025" y="4410075"/>
          <a:ext cx="5781675"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only class of tangible asset held is equipment, comprising office and information technology equipment, depreciated over its estimated life of 5 years.</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14" name="Text 32"/>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valuations of land and buildings are carried out by the District Valuer of the Inland Revenue at five yearly intervals; the date of the most recent valuation was 1 April 1995.  Between valuations the appropriate NHS indices are applied to revalue the assets;</a:t>
          </a:r>
        </a:p>
      </xdr:txBody>
    </xdr:sp>
    <xdr:clientData/>
  </xdr:twoCellAnchor>
  <xdr:twoCellAnchor>
    <xdr:from>
      <xdr:col>4</xdr:col>
      <xdr:colOff>0</xdr:colOff>
      <xdr:row>26</xdr:row>
      <xdr:rowOff>0</xdr:rowOff>
    </xdr:from>
    <xdr:to>
      <xdr:col>4</xdr:col>
      <xdr:colOff>0</xdr:colOff>
      <xdr:row>26</xdr:row>
      <xdr:rowOff>0</xdr:rowOff>
    </xdr:to>
    <xdr:sp macro="" textlink="">
      <xdr:nvSpPr>
        <xdr:cNvPr id="16415" name="Text 33"/>
        <xdr:cNvSpPr txBox="1">
          <a:spLocks noChangeArrowheads="1"/>
        </xdr:cNvSpPr>
      </xdr:nvSpPr>
      <xdr:spPr bwMode="auto">
        <a:xfrm>
          <a:off x="6743700" y="4410075"/>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equipment is valued each year by reference to the appropriate NHS indices.</a:t>
          </a:r>
        </a:p>
      </xdr:txBody>
    </xdr:sp>
    <xdr:clientData/>
  </xdr:twoCellAnchor>
  <xdr:twoCellAnchor>
    <xdr:from>
      <xdr:col>3</xdr:col>
      <xdr:colOff>0</xdr:colOff>
      <xdr:row>26</xdr:row>
      <xdr:rowOff>0</xdr:rowOff>
    </xdr:from>
    <xdr:to>
      <xdr:col>4</xdr:col>
      <xdr:colOff>0</xdr:colOff>
      <xdr:row>26</xdr:row>
      <xdr:rowOff>0</xdr:rowOff>
    </xdr:to>
    <xdr:sp macro="" textlink="">
      <xdr:nvSpPr>
        <xdr:cNvPr id="16416" name="Text 34"/>
        <xdr:cNvSpPr txBox="1">
          <a:spLocks noChangeArrowheads="1"/>
        </xdr:cNvSpPr>
      </xdr:nvSpPr>
      <xdr:spPr bwMode="auto">
        <a:xfrm>
          <a:off x="952500" y="4410075"/>
          <a:ext cx="57912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Intangible income (eg the provision of free accommodation) is included in the accounts with an equivalent amount in outgoing resources, if there is a financial cost borne by another party. The value placed on such income is the financial cost of the third party providing the resources.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22</xdr:row>
      <xdr:rowOff>0</xdr:rowOff>
    </xdr:to>
    <xdr:sp macro="" textlink="">
      <xdr:nvSpPr>
        <xdr:cNvPr id="13313" name="Text 24"/>
        <xdr:cNvSpPr txBox="1">
          <a:spLocks noChangeArrowheads="1"/>
        </xdr:cNvSpPr>
      </xdr:nvSpPr>
      <xdr:spPr bwMode="auto">
        <a:xfrm>
          <a:off x="4810125" y="386715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Quoted stocks and shares are included in the balance sheet at mid-market price, ex-div.</a:t>
          </a:r>
        </a:p>
      </xdr:txBody>
    </xdr:sp>
    <xdr:clientData/>
  </xdr:twoCellAnchor>
  <xdr:twoCellAnchor>
    <xdr:from>
      <xdr:col>2</xdr:col>
      <xdr:colOff>85725</xdr:colOff>
      <xdr:row>63</xdr:row>
      <xdr:rowOff>0</xdr:rowOff>
    </xdr:from>
    <xdr:to>
      <xdr:col>3</xdr:col>
      <xdr:colOff>0</xdr:colOff>
      <xdr:row>63</xdr:row>
      <xdr:rowOff>0</xdr:rowOff>
    </xdr:to>
    <xdr:sp macro="" textlink="">
      <xdr:nvSpPr>
        <xdr:cNvPr id="13314" name="Text 27"/>
        <xdr:cNvSpPr txBox="1">
          <a:spLocks noChangeArrowheads="1"/>
        </xdr:cNvSpPr>
      </xdr:nvSpPr>
      <xdr:spPr bwMode="auto">
        <a:xfrm>
          <a:off x="1038225" y="8410575"/>
          <a:ext cx="37719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1" i="0" u="none" strike="noStrike" baseline="0">
              <a:solidFill>
                <a:srgbClr val="000000"/>
              </a:solidFill>
              <a:latin typeface="CG Times (WN)"/>
            </a:rPr>
            <a:t>Related party transactions</a:t>
          </a:r>
          <a:endParaRPr lang="en-GB" sz="1000" b="0" i="0" u="none" strike="noStrike" baseline="0">
            <a:solidFill>
              <a:srgbClr val="000000"/>
            </a:solidFill>
            <a:latin typeface="CG Times (WN)"/>
          </a:endParaRP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During the year none of the Trustees or members of the key management staff or parties related to them has undertaken any material transactions with the ............ Charitable Trust [or details of any such transactions if appropriate, giving figures for the values of such transactions in the same format set out below].</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[In addition, the Charitable Trust has had a number of material transactions with other Government Departments and other central and local Government bodies.]</a:t>
          </a:r>
        </a:p>
        <a:p>
          <a:pPr algn="l" rtl="0">
            <a:defRPr sz="1000"/>
          </a:pPr>
          <a:endParaRPr lang="en-GB" sz="1000" b="0" i="0" u="none" strike="noStrike" baseline="0">
            <a:solidFill>
              <a:srgbClr val="000000"/>
            </a:solidFill>
            <a:latin typeface="CG Times (WN)"/>
          </a:endParaRPr>
        </a:p>
        <a:p>
          <a:pPr algn="l" rtl="0">
            <a:defRPr sz="1000"/>
          </a:pPr>
          <a:r>
            <a:rPr lang="en-GB" sz="1000" b="0" i="0" u="none" strike="noStrike" baseline="0">
              <a:solidFill>
                <a:srgbClr val="000000"/>
              </a:solidFill>
              <a:latin typeface="CG Times (WN)"/>
            </a:rPr>
            <a:t>The charitable trust has made revenue and capital payments to the ............ NHS Trust/Health Authority where the Trustees (whose names are listed below) are also members of the Trust/Health Authority Board. [The audited accounts/the Summary Financial Statements of the NHS Trust/Health Authority are included in the annual report and accounts.]</a:t>
          </a:r>
        </a:p>
        <a:p>
          <a:pPr algn="l" rtl="0">
            <a:defRPr sz="1000"/>
          </a:pPr>
          <a:r>
            <a:rPr lang="en-GB" sz="1000" b="0" i="0" u="none" strike="noStrike" baseline="0">
              <a:solidFill>
                <a:srgbClr val="000000"/>
              </a:solidFill>
              <a:latin typeface="CG Times (WN)"/>
            </a:rPr>
            <a:t>          </a:t>
          </a:r>
        </a:p>
        <a:p>
          <a:pPr algn="l" rtl="0">
            <a:defRPr sz="1000"/>
          </a:pPr>
          <a:r>
            <a:rPr lang="en-GB" sz="1000" b="0" i="0" u="none" strike="noStrike" baseline="0">
              <a:solidFill>
                <a:srgbClr val="000000"/>
              </a:solidFill>
              <a:latin typeface="CG Times (WN)"/>
            </a:rPr>
            <a:t>Details of all charitable trust account related party transactions are below:</a:t>
          </a:r>
        </a:p>
      </xdr:txBody>
    </xdr:sp>
    <xdr:clientData/>
  </xdr:twoCellAnchor>
  <xdr:twoCellAnchor>
    <xdr:from>
      <xdr:col>3</xdr:col>
      <xdr:colOff>0</xdr:colOff>
      <xdr:row>26</xdr:row>
      <xdr:rowOff>0</xdr:rowOff>
    </xdr:from>
    <xdr:to>
      <xdr:col>3</xdr:col>
      <xdr:colOff>0</xdr:colOff>
      <xdr:row>26</xdr:row>
      <xdr:rowOff>0</xdr:rowOff>
    </xdr:to>
    <xdr:sp macro="" textlink="">
      <xdr:nvSpPr>
        <xdr:cNvPr id="13315" name="Text 24"/>
        <xdr:cNvSpPr txBox="1">
          <a:spLocks noChangeArrowheads="1"/>
        </xdr:cNvSpPr>
      </xdr:nvSpPr>
      <xdr:spPr bwMode="auto">
        <a:xfrm>
          <a:off x="4810125" y="4572000"/>
          <a:ext cx="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Quoted stocks and shares are included in the balance sheet at mid-market price, ex-div.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5</xdr:col>
      <xdr:colOff>561975</xdr:colOff>
      <xdr:row>0</xdr:row>
      <xdr:rowOff>0</xdr:rowOff>
    </xdr:to>
    <xdr:sp macro="" textlink="">
      <xdr:nvSpPr>
        <xdr:cNvPr id="6145" name="Text 1"/>
        <xdr:cNvSpPr txBox="1">
          <a:spLocks noChangeArrowheads="1"/>
        </xdr:cNvSpPr>
      </xdr:nvSpPr>
      <xdr:spPr bwMode="auto">
        <a:xfrm>
          <a:off x="1219200" y="0"/>
          <a:ext cx="26670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a:rPr>
            <a:t>The Chief Executive, the highest paid director, received total emoluments of £68,000, comprising £62,000 basic salary, £3,000 performance related bonuses and £3,000 employer's contribution to the NHS Superannuation Scheme.</a:t>
          </a:r>
        </a:p>
      </xdr:txBody>
    </xdr:sp>
    <xdr:clientData/>
  </xdr:twoCellAnchor>
  <xdr:twoCellAnchor>
    <xdr:from>
      <xdr:col>2</xdr:col>
      <xdr:colOff>0</xdr:colOff>
      <xdr:row>0</xdr:row>
      <xdr:rowOff>0</xdr:rowOff>
    </xdr:from>
    <xdr:to>
      <xdr:col>5</xdr:col>
      <xdr:colOff>581025</xdr:colOff>
      <xdr:row>0</xdr:row>
      <xdr:rowOff>0</xdr:rowOff>
    </xdr:to>
    <xdr:sp macro="" textlink="">
      <xdr:nvSpPr>
        <xdr:cNvPr id="6146" name="Text 2"/>
        <xdr:cNvSpPr txBox="1">
          <a:spLocks noChangeArrowheads="1"/>
        </xdr:cNvSpPr>
      </xdr:nvSpPr>
      <xdr:spPr bwMode="auto">
        <a:xfrm>
          <a:off x="1219200" y="0"/>
          <a:ext cx="268605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average number of employees (excluding agency staff) during the year was 30.  (1995-96 - 35)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0</xdr:colOff>
      <xdr:row>0</xdr:row>
      <xdr:rowOff>0</xdr:rowOff>
    </xdr:to>
    <xdr:sp macro="" textlink="">
      <xdr:nvSpPr>
        <xdr:cNvPr id="9217" name="Text 1"/>
        <xdr:cNvSpPr txBox="1">
          <a:spLocks noChangeArrowheads="1"/>
        </xdr:cNvSpPr>
      </xdr:nvSpPr>
      <xdr:spPr bwMode="auto">
        <a:xfrm>
          <a:off x="1171575" y="0"/>
          <a:ext cx="27813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a:rPr>
            <a:t>The Chief Executive, the highest paid director, received total emoluments of £68,000, comprising £62,000 basic salary, £3,000 performance related bonuses and £3,000 employer's contribution to the NHS Superannuation Scheme.</a:t>
          </a:r>
        </a:p>
      </xdr:txBody>
    </xdr:sp>
    <xdr:clientData/>
  </xdr:twoCellAnchor>
  <xdr:twoCellAnchor>
    <xdr:from>
      <xdr:col>2</xdr:col>
      <xdr:colOff>0</xdr:colOff>
      <xdr:row>0</xdr:row>
      <xdr:rowOff>0</xdr:rowOff>
    </xdr:from>
    <xdr:to>
      <xdr:col>3</xdr:col>
      <xdr:colOff>0</xdr:colOff>
      <xdr:row>0</xdr:row>
      <xdr:rowOff>0</xdr:rowOff>
    </xdr:to>
    <xdr:sp macro="" textlink="">
      <xdr:nvSpPr>
        <xdr:cNvPr id="9218" name="Text 2"/>
        <xdr:cNvSpPr txBox="1">
          <a:spLocks noChangeArrowheads="1"/>
        </xdr:cNvSpPr>
      </xdr:nvSpPr>
      <xdr:spPr bwMode="auto">
        <a:xfrm>
          <a:off x="1171575" y="0"/>
          <a:ext cx="27813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average number of employees (excluding agency staff) during the year was 30.  (1995-96 - 35)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7</xdr:col>
      <xdr:colOff>561975</xdr:colOff>
      <xdr:row>0</xdr:row>
      <xdr:rowOff>0</xdr:rowOff>
    </xdr:to>
    <xdr:sp macro="" textlink="">
      <xdr:nvSpPr>
        <xdr:cNvPr id="10241" name="Text 1"/>
        <xdr:cNvSpPr txBox="1">
          <a:spLocks noChangeArrowheads="1"/>
        </xdr:cNvSpPr>
      </xdr:nvSpPr>
      <xdr:spPr bwMode="auto">
        <a:xfrm>
          <a:off x="3524250" y="0"/>
          <a:ext cx="257175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a:rPr>
            <a:t>The Chief Executive, the highest paid director, received total emoluments of £68,000, comprising £62,000 basic salary, £3,000 performance related bonuses and £3,000 employer's contribution to the NHS Superannuation Scheme.</a:t>
          </a:r>
        </a:p>
      </xdr:txBody>
    </xdr:sp>
    <xdr:clientData/>
  </xdr:twoCellAnchor>
  <xdr:twoCellAnchor>
    <xdr:from>
      <xdr:col>4</xdr:col>
      <xdr:colOff>0</xdr:colOff>
      <xdr:row>0</xdr:row>
      <xdr:rowOff>0</xdr:rowOff>
    </xdr:from>
    <xdr:to>
      <xdr:col>7</xdr:col>
      <xdr:colOff>581025</xdr:colOff>
      <xdr:row>0</xdr:row>
      <xdr:rowOff>0</xdr:rowOff>
    </xdr:to>
    <xdr:sp macro="" textlink="">
      <xdr:nvSpPr>
        <xdr:cNvPr id="10242" name="Text 2"/>
        <xdr:cNvSpPr txBox="1">
          <a:spLocks noChangeArrowheads="1"/>
        </xdr:cNvSpPr>
      </xdr:nvSpPr>
      <xdr:spPr bwMode="auto">
        <a:xfrm>
          <a:off x="3524250" y="0"/>
          <a:ext cx="2590800" cy="0"/>
        </a:xfrm>
        <a:prstGeom prst="rect">
          <a:avLst/>
        </a:prstGeom>
        <a:solidFill>
          <a:srgbClr val="FFFFFF"/>
        </a:solidFill>
        <a:ln>
          <a:noFill/>
        </a:ln>
        <a:extLst>
          <a:ext uri="{91240B29-F687-4F45-9708-019B960494DF}">
            <a14:hiddenLine xmlns:a14="http://schemas.microsoft.com/office/drawing/2010/main" xmlns=""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CG Times (WN)"/>
            </a:rPr>
            <a:t>The average number of employees (excluding agency staff) during the year was 30.  (1995-96 - 35)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12"/>
  <sheetViews>
    <sheetView workbookViewId="0">
      <selection activeCell="B23" sqref="B23"/>
    </sheetView>
  </sheetViews>
  <sheetFormatPr defaultRowHeight="12.75"/>
  <cols>
    <col min="1" max="1" width="21.5703125" style="2" customWidth="1"/>
    <col min="2" max="2" width="16.42578125" style="2" customWidth="1"/>
    <col min="3" max="16384" width="9.140625" style="2"/>
  </cols>
  <sheetData>
    <row r="1" spans="1:10" s="1" customFormat="1">
      <c r="A1" s="242" t="s">
        <v>440</v>
      </c>
      <c r="E1" s="119"/>
      <c r="F1" s="85"/>
      <c r="G1" s="85"/>
      <c r="H1" s="85"/>
    </row>
    <row r="2" spans="1:10">
      <c r="E2" s="73"/>
      <c r="F2" s="73"/>
      <c r="G2" s="73"/>
      <c r="H2" s="73"/>
      <c r="J2" s="77"/>
    </row>
    <row r="3" spans="1:10">
      <c r="A3" s="113"/>
      <c r="J3" s="33"/>
    </row>
    <row r="4" spans="1:10">
      <c r="A4" s="113" t="s">
        <v>262</v>
      </c>
    </row>
    <row r="5" spans="1:10" ht="15">
      <c r="A5" s="114"/>
      <c r="B5" s="63"/>
    </row>
    <row r="6" spans="1:10" ht="15">
      <c r="A6" s="114" t="s">
        <v>263</v>
      </c>
      <c r="B6" s="238" t="s">
        <v>437</v>
      </c>
      <c r="D6" s="73"/>
    </row>
    <row r="7" spans="1:10" ht="15">
      <c r="A7" s="114" t="s">
        <v>264</v>
      </c>
      <c r="B7" s="238" t="s">
        <v>410</v>
      </c>
    </row>
    <row r="8" spans="1:10" ht="15">
      <c r="A8" s="115" t="s">
        <v>268</v>
      </c>
      <c r="B8" s="239">
        <v>2014</v>
      </c>
    </row>
    <row r="9" spans="1:10" ht="15">
      <c r="A9" s="115" t="s">
        <v>269</v>
      </c>
      <c r="B9" s="239">
        <v>2013</v>
      </c>
    </row>
    <row r="10" spans="1:10" ht="15">
      <c r="A10" s="114" t="s">
        <v>267</v>
      </c>
      <c r="B10" s="240" t="s">
        <v>438</v>
      </c>
    </row>
    <row r="11" spans="1:10" ht="15">
      <c r="A11" s="114" t="s">
        <v>265</v>
      </c>
      <c r="B11" s="241" t="s">
        <v>439</v>
      </c>
    </row>
    <row r="12" spans="1:10" ht="15">
      <c r="A12" s="114" t="s">
        <v>266</v>
      </c>
      <c r="B12" s="241" t="s">
        <v>411</v>
      </c>
    </row>
  </sheetData>
  <phoneticPr fontId="2" type="noConversion"/>
  <printOptions gridLines="1" gridLinesSet="0"/>
  <pageMargins left="0.74803149606299213" right="0.74803149606299213" top="0.98425196850393704" bottom="0.98425196850393704" header="0.51181102362204722" footer="0.51181102362204722"/>
  <pageSetup paperSize="9" scale="79"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G79"/>
  <sheetViews>
    <sheetView showGridLines="0" tabSelected="1" workbookViewId="0"/>
  </sheetViews>
  <sheetFormatPr defaultRowHeight="12.75"/>
  <cols>
    <col min="1" max="1" width="11.42578125" style="42" customWidth="1"/>
    <col min="2" max="2" width="4.7109375" style="47" customWidth="1"/>
    <col min="3" max="3" width="2.7109375" style="42" customWidth="1"/>
    <col min="4" max="4" width="3.5703125" style="42" customWidth="1"/>
    <col min="5" max="5" width="90.42578125" style="42" customWidth="1"/>
    <col min="6" max="6" width="4" style="42" customWidth="1"/>
    <col min="7" max="16384" width="9.140625" style="42"/>
  </cols>
  <sheetData>
    <row r="1" spans="1:7" s="41" customFormat="1">
      <c r="A1" s="271" t="str">
        <f>Organisation!A1</f>
        <v>Oxford Health Charitable Funds - 2013/2014</v>
      </c>
      <c r="B1" s="271"/>
      <c r="C1" s="271"/>
      <c r="D1" s="271"/>
      <c r="E1" s="271"/>
    </row>
    <row r="2" spans="1:7" ht="15">
      <c r="A2" s="254"/>
      <c r="B2" s="260"/>
      <c r="C2" s="254"/>
      <c r="D2" s="254"/>
      <c r="E2" s="145"/>
    </row>
    <row r="3" spans="1:7" ht="15.75">
      <c r="A3" s="243"/>
      <c r="B3" s="157"/>
      <c r="C3" s="243"/>
      <c r="D3" s="146" t="s">
        <v>352</v>
      </c>
      <c r="E3" s="146"/>
    </row>
    <row r="4" spans="1:7">
      <c r="A4" s="243"/>
      <c r="B4" s="157"/>
      <c r="C4" s="243"/>
      <c r="D4" s="243"/>
      <c r="E4" s="243"/>
    </row>
    <row r="5" spans="1:7">
      <c r="A5" s="158" t="s">
        <v>216</v>
      </c>
      <c r="B5" s="157">
        <v>1</v>
      </c>
      <c r="C5" s="243"/>
      <c r="D5" s="243"/>
      <c r="E5" s="243"/>
    </row>
    <row r="6" spans="1:7">
      <c r="A6" s="158" t="s">
        <v>217</v>
      </c>
      <c r="B6" s="157"/>
      <c r="C6" s="243"/>
      <c r="D6" s="243"/>
      <c r="E6" s="243"/>
    </row>
    <row r="7" spans="1:7">
      <c r="A7" s="254"/>
      <c r="B7" s="157">
        <v>1.1000000000000001</v>
      </c>
      <c r="C7" s="243"/>
      <c r="D7" s="158" t="s">
        <v>171</v>
      </c>
      <c r="E7" s="158"/>
    </row>
    <row r="8" spans="1:7" ht="11.1" customHeight="1">
      <c r="A8" s="243"/>
      <c r="B8" s="157"/>
      <c r="C8" s="243"/>
      <c r="D8" s="243"/>
      <c r="E8" s="243"/>
    </row>
    <row r="9" spans="1:7">
      <c r="A9" s="243"/>
      <c r="B9" s="157"/>
      <c r="C9" s="243"/>
      <c r="D9" s="254" t="s">
        <v>403</v>
      </c>
      <c r="E9" s="243"/>
    </row>
    <row r="10" spans="1:7">
      <c r="A10" s="243"/>
      <c r="B10" s="157"/>
      <c r="C10" s="243"/>
      <c r="D10" s="254" t="s">
        <v>29</v>
      </c>
      <c r="E10" s="243"/>
    </row>
    <row r="11" spans="1:7">
      <c r="A11" s="243"/>
      <c r="B11" s="157"/>
      <c r="C11" s="243"/>
      <c r="D11" s="254" t="s">
        <v>30</v>
      </c>
      <c r="E11" s="243"/>
      <c r="G11" s="175"/>
    </row>
    <row r="12" spans="1:7">
      <c r="A12" s="2"/>
      <c r="B12" s="34"/>
      <c r="C12" s="2"/>
      <c r="D12" s="243" t="s">
        <v>31</v>
      </c>
      <c r="E12" s="2"/>
    </row>
    <row r="13" spans="1:7" ht="8.25" customHeight="1">
      <c r="A13" s="2"/>
      <c r="B13" s="34"/>
      <c r="C13" s="2"/>
      <c r="D13" s="71"/>
      <c r="E13" s="73"/>
    </row>
    <row r="14" spans="1:7" s="254" customFormat="1">
      <c r="A14" s="243"/>
      <c r="B14" s="157"/>
      <c r="C14" s="243"/>
      <c r="D14" s="272" t="s">
        <v>32</v>
      </c>
      <c r="E14" s="245"/>
    </row>
    <row r="15" spans="1:7" s="254" customFormat="1">
      <c r="A15" s="243"/>
      <c r="B15" s="157"/>
      <c r="C15" s="243"/>
      <c r="D15" s="272" t="s">
        <v>33</v>
      </c>
      <c r="E15" s="245"/>
    </row>
    <row r="16" spans="1:7" s="254" customFormat="1">
      <c r="A16" s="243"/>
      <c r="B16" s="157"/>
      <c r="C16" s="243"/>
      <c r="D16" s="272" t="s">
        <v>34</v>
      </c>
      <c r="E16" s="245"/>
    </row>
    <row r="17" spans="1:5" s="254" customFormat="1" ht="8.25" customHeight="1">
      <c r="A17" s="243"/>
      <c r="B17" s="157"/>
      <c r="C17" s="243"/>
      <c r="D17" s="272"/>
      <c r="E17" s="245"/>
    </row>
    <row r="18" spans="1:5" s="254" customFormat="1">
      <c r="A18" s="243"/>
      <c r="B18" s="157"/>
      <c r="C18" s="243"/>
      <c r="D18" s="272" t="s">
        <v>468</v>
      </c>
      <c r="E18" s="243"/>
    </row>
    <row r="19" spans="1:5" s="254" customFormat="1">
      <c r="A19" s="243"/>
      <c r="B19" s="157"/>
      <c r="C19" s="243"/>
      <c r="D19" s="272" t="s">
        <v>390</v>
      </c>
      <c r="E19" s="243"/>
    </row>
    <row r="20" spans="1:5">
      <c r="A20" s="2"/>
      <c r="B20" s="34"/>
      <c r="C20" s="2"/>
      <c r="D20" s="71"/>
      <c r="E20" s="2"/>
    </row>
    <row r="21" spans="1:5">
      <c r="A21" s="2"/>
      <c r="B21" s="34"/>
      <c r="C21" s="2"/>
      <c r="D21" s="272" t="s">
        <v>529</v>
      </c>
      <c r="E21" s="2"/>
    </row>
    <row r="22" spans="1:5">
      <c r="A22" s="2"/>
      <c r="B22" s="34"/>
      <c r="C22" s="2"/>
      <c r="D22" s="272" t="s">
        <v>530</v>
      </c>
      <c r="E22" s="2"/>
    </row>
    <row r="23" spans="1:5">
      <c r="A23" s="2"/>
      <c r="B23" s="34"/>
      <c r="C23" s="2"/>
      <c r="D23" s="71"/>
      <c r="E23" s="2"/>
    </row>
    <row r="24" spans="1:5">
      <c r="A24" s="2"/>
      <c r="B24" s="157">
        <v>1.2</v>
      </c>
      <c r="C24" s="243"/>
      <c r="D24" s="158" t="s">
        <v>299</v>
      </c>
      <c r="E24" s="158"/>
    </row>
    <row r="25" spans="1:5" ht="11.1" customHeight="1">
      <c r="A25" s="2"/>
      <c r="B25" s="157"/>
      <c r="C25" s="243"/>
      <c r="D25" s="243"/>
      <c r="E25" s="243"/>
    </row>
    <row r="26" spans="1:5">
      <c r="A26" s="2"/>
      <c r="B26" s="157"/>
      <c r="C26" s="243" t="s">
        <v>300</v>
      </c>
      <c r="D26" s="243" t="s">
        <v>283</v>
      </c>
      <c r="E26" s="243"/>
    </row>
    <row r="27" spans="1:5" ht="11.1" customHeight="1">
      <c r="A27" s="2"/>
      <c r="B27" s="157"/>
      <c r="C27" s="243"/>
      <c r="D27" s="243"/>
      <c r="E27" s="243"/>
    </row>
    <row r="28" spans="1:5">
      <c r="A28" s="2"/>
      <c r="B28" s="157"/>
      <c r="C28" s="254"/>
      <c r="D28" s="243" t="s">
        <v>538</v>
      </c>
      <c r="E28" s="243"/>
    </row>
    <row r="29" spans="1:5">
      <c r="A29" s="2"/>
      <c r="B29" s="157"/>
      <c r="C29" s="243"/>
      <c r="D29" s="243" t="s">
        <v>539</v>
      </c>
      <c r="E29" s="243"/>
    </row>
    <row r="30" spans="1:5" ht="9" customHeight="1">
      <c r="A30" s="2"/>
      <c r="B30" s="157"/>
      <c r="C30" s="243"/>
      <c r="D30" s="243"/>
      <c r="E30" s="243"/>
    </row>
    <row r="31" spans="1:5">
      <c r="A31" s="2"/>
      <c r="B31" s="157"/>
      <c r="C31" s="243"/>
      <c r="D31" s="248" t="s">
        <v>301</v>
      </c>
      <c r="E31" s="260" t="s">
        <v>391</v>
      </c>
    </row>
    <row r="32" spans="1:5">
      <c r="A32" s="2"/>
      <c r="B32" s="157"/>
      <c r="C32" s="243"/>
      <c r="D32" s="248"/>
      <c r="E32" s="260" t="s">
        <v>392</v>
      </c>
    </row>
    <row r="33" spans="1:5" ht="9" customHeight="1">
      <c r="A33" s="2"/>
      <c r="B33" s="157"/>
      <c r="C33" s="243"/>
      <c r="D33" s="248"/>
      <c r="E33" s="260"/>
    </row>
    <row r="34" spans="1:5">
      <c r="A34" s="2"/>
      <c r="B34" s="157"/>
      <c r="C34" s="243"/>
      <c r="D34" s="248" t="s">
        <v>302</v>
      </c>
      <c r="E34" s="260" t="s">
        <v>77</v>
      </c>
    </row>
    <row r="35" spans="1:5" ht="9" customHeight="1">
      <c r="A35" s="2"/>
      <c r="B35" s="157"/>
      <c r="C35" s="243"/>
      <c r="D35" s="248"/>
      <c r="E35" s="248"/>
    </row>
    <row r="36" spans="1:5">
      <c r="A36" s="2"/>
      <c r="B36" s="157"/>
      <c r="C36" s="243"/>
      <c r="D36" s="248" t="s">
        <v>303</v>
      </c>
      <c r="E36" s="260" t="s">
        <v>393</v>
      </c>
    </row>
    <row r="37" spans="1:5">
      <c r="A37" s="2"/>
      <c r="B37" s="157"/>
      <c r="C37" s="243"/>
      <c r="D37" s="248"/>
      <c r="E37" s="248" t="s">
        <v>394</v>
      </c>
    </row>
    <row r="38" spans="1:5">
      <c r="A38" s="2"/>
      <c r="B38" s="157"/>
      <c r="C38" s="243"/>
      <c r="D38" s="273"/>
      <c r="E38" s="273"/>
    </row>
    <row r="39" spans="1:5" s="2" customFormat="1">
      <c r="B39" s="248"/>
      <c r="C39" s="254" t="s">
        <v>304</v>
      </c>
      <c r="D39" s="254" t="s">
        <v>284</v>
      </c>
      <c r="E39" s="254"/>
    </row>
    <row r="40" spans="1:5" s="2" customFormat="1" ht="11.1" customHeight="1">
      <c r="B40" s="248"/>
      <c r="C40" s="254"/>
      <c r="D40" s="254"/>
      <c r="E40" s="254"/>
    </row>
    <row r="41" spans="1:5" s="2" customFormat="1">
      <c r="B41" s="248"/>
      <c r="C41" s="254"/>
      <c r="D41" s="254" t="s">
        <v>35</v>
      </c>
      <c r="E41" s="254"/>
    </row>
    <row r="42" spans="1:5" s="2" customFormat="1">
      <c r="B42" s="248"/>
      <c r="C42" s="254"/>
      <c r="D42" s="254" t="s">
        <v>36</v>
      </c>
      <c r="E42" s="254"/>
    </row>
    <row r="43" spans="1:5" s="2" customFormat="1">
      <c r="B43" s="248"/>
      <c r="C43" s="254"/>
      <c r="D43" s="254" t="s">
        <v>37</v>
      </c>
      <c r="E43" s="254"/>
    </row>
    <row r="44" spans="1:5" s="2" customFormat="1">
      <c r="B44" s="248"/>
      <c r="C44" s="254"/>
      <c r="D44" s="254" t="s">
        <v>38</v>
      </c>
      <c r="E44" s="254"/>
    </row>
    <row r="45" spans="1:5" s="2" customFormat="1">
      <c r="B45" s="248"/>
      <c r="C45" s="254"/>
      <c r="D45" s="254"/>
      <c r="E45" s="254"/>
    </row>
    <row r="46" spans="1:5" s="2" customFormat="1">
      <c r="B46" s="248"/>
      <c r="C46" s="254" t="s">
        <v>376</v>
      </c>
      <c r="D46" s="254" t="s">
        <v>377</v>
      </c>
      <c r="E46" s="254"/>
    </row>
    <row r="47" spans="1:5" s="2" customFormat="1" ht="11.1" customHeight="1">
      <c r="B47" s="248"/>
      <c r="C47" s="254"/>
      <c r="D47" s="254"/>
      <c r="E47" s="254"/>
    </row>
    <row r="48" spans="1:5" s="2" customFormat="1">
      <c r="B48" s="248"/>
      <c r="C48" s="254"/>
      <c r="D48" s="254" t="s">
        <v>39</v>
      </c>
      <c r="E48" s="254"/>
    </row>
    <row r="49" spans="2:5" s="2" customFormat="1">
      <c r="B49" s="248"/>
      <c r="C49" s="254"/>
      <c r="D49" s="254" t="s">
        <v>40</v>
      </c>
      <c r="E49" s="254"/>
    </row>
    <row r="50" spans="2:5" s="2" customFormat="1">
      <c r="B50" s="248"/>
      <c r="C50" s="254"/>
      <c r="D50" s="254" t="s">
        <v>41</v>
      </c>
      <c r="E50" s="254"/>
    </row>
    <row r="51" spans="2:5" s="2" customFormat="1">
      <c r="B51" s="248"/>
      <c r="C51" s="254"/>
      <c r="D51" s="254" t="s">
        <v>42</v>
      </c>
      <c r="E51" s="254"/>
    </row>
    <row r="52" spans="2:5" s="2" customFormat="1">
      <c r="B52" s="248"/>
      <c r="C52" s="254"/>
      <c r="D52" s="254" t="s">
        <v>43</v>
      </c>
      <c r="E52" s="254"/>
    </row>
    <row r="53" spans="2:5" s="2" customFormat="1">
      <c r="B53" s="248"/>
      <c r="C53" s="254"/>
      <c r="D53" s="254" t="s">
        <v>44</v>
      </c>
      <c r="E53" s="254"/>
    </row>
    <row r="54" spans="2:5" s="2" customFormat="1">
      <c r="B54" s="248"/>
      <c r="C54" s="254"/>
      <c r="D54" s="254" t="s">
        <v>45</v>
      </c>
      <c r="E54" s="254"/>
    </row>
    <row r="55" spans="2:5" s="2" customFormat="1">
      <c r="B55" s="248"/>
      <c r="C55" s="254"/>
      <c r="D55" s="254" t="s">
        <v>46</v>
      </c>
      <c r="E55" s="254"/>
    </row>
    <row r="56" spans="2:5" s="2" customFormat="1">
      <c r="B56" s="248"/>
      <c r="C56" s="254"/>
      <c r="D56" s="254" t="s">
        <v>47</v>
      </c>
      <c r="E56" s="254"/>
    </row>
    <row r="57" spans="2:5" s="2" customFormat="1">
      <c r="B57" s="248"/>
      <c r="C57" s="254"/>
      <c r="D57" s="254" t="s">
        <v>48</v>
      </c>
      <c r="E57" s="254"/>
    </row>
    <row r="58" spans="2:5" s="2" customFormat="1">
      <c r="B58" s="248"/>
      <c r="C58" s="254"/>
      <c r="D58" s="254" t="s">
        <v>49</v>
      </c>
      <c r="E58" s="254"/>
    </row>
    <row r="59" spans="2:5" s="2" customFormat="1">
      <c r="B59" s="248"/>
      <c r="C59" s="254"/>
      <c r="D59" s="254"/>
      <c r="E59" s="254"/>
    </row>
    <row r="60" spans="2:5" s="2" customFormat="1">
      <c r="B60" s="248"/>
      <c r="C60" s="254" t="s">
        <v>358</v>
      </c>
      <c r="D60" s="245" t="s">
        <v>388</v>
      </c>
      <c r="E60" s="254"/>
    </row>
    <row r="61" spans="2:5" s="2" customFormat="1" ht="11.1" customHeight="1">
      <c r="B61" s="44"/>
      <c r="C61" s="42"/>
      <c r="D61" s="48"/>
      <c r="E61" s="48"/>
    </row>
    <row r="62" spans="2:5" s="243" customFormat="1">
      <c r="B62" s="248"/>
      <c r="C62" s="254"/>
      <c r="D62" s="254" t="s">
        <v>50</v>
      </c>
      <c r="E62" s="254"/>
    </row>
    <row r="63" spans="2:5" s="243" customFormat="1">
      <c r="B63" s="248"/>
      <c r="C63" s="254"/>
      <c r="D63" s="254" t="s">
        <v>51</v>
      </c>
      <c r="E63" s="254"/>
    </row>
    <row r="64" spans="2:5" s="243" customFormat="1">
      <c r="B64" s="248"/>
      <c r="C64" s="254"/>
      <c r="D64" s="254"/>
      <c r="E64" s="254"/>
    </row>
    <row r="65" spans="2:7" s="243" customFormat="1">
      <c r="B65" s="248"/>
      <c r="C65" s="254" t="s">
        <v>169</v>
      </c>
      <c r="D65" s="245" t="s">
        <v>402</v>
      </c>
      <c r="E65" s="254"/>
    </row>
    <row r="66" spans="2:7" s="243" customFormat="1">
      <c r="B66" s="248"/>
      <c r="C66" s="254"/>
      <c r="D66" s="254"/>
      <c r="E66" s="254"/>
    </row>
    <row r="67" spans="2:7" s="243" customFormat="1">
      <c r="B67" s="248"/>
      <c r="C67" s="259"/>
      <c r="D67" s="245" t="s">
        <v>52</v>
      </c>
      <c r="E67" s="259"/>
    </row>
    <row r="68" spans="2:7" s="243" customFormat="1">
      <c r="B68" s="248"/>
      <c r="C68" s="259"/>
      <c r="D68" s="259" t="s">
        <v>53</v>
      </c>
      <c r="E68" s="259"/>
    </row>
    <row r="69" spans="2:7" s="243" customFormat="1">
      <c r="B69" s="248"/>
      <c r="C69" s="254"/>
      <c r="D69" s="254"/>
      <c r="E69" s="254"/>
    </row>
    <row r="70" spans="2:7" s="243" customFormat="1">
      <c r="B70" s="248"/>
      <c r="C70" s="254" t="s">
        <v>401</v>
      </c>
      <c r="D70" s="245" t="s">
        <v>183</v>
      </c>
      <c r="E70" s="254"/>
    </row>
    <row r="71" spans="2:7" s="243" customFormat="1" ht="11.1" customHeight="1">
      <c r="B71" s="248"/>
      <c r="C71" s="254"/>
      <c r="D71" s="249"/>
      <c r="E71" s="249"/>
    </row>
    <row r="72" spans="2:7" s="243" customFormat="1">
      <c r="B72" s="248"/>
      <c r="C72" s="254"/>
      <c r="D72" s="254" t="s">
        <v>54</v>
      </c>
      <c r="E72" s="254"/>
      <c r="G72" s="245"/>
    </row>
    <row r="73" spans="2:7" s="243" customFormat="1">
      <c r="B73" s="248"/>
      <c r="C73" s="254"/>
      <c r="D73" s="254" t="s">
        <v>55</v>
      </c>
      <c r="E73" s="254"/>
    </row>
    <row r="74" spans="2:7" s="243" customFormat="1">
      <c r="B74" s="248"/>
      <c r="C74" s="254"/>
      <c r="D74" s="254" t="s">
        <v>56</v>
      </c>
      <c r="E74" s="254"/>
    </row>
    <row r="75" spans="2:7" s="243" customFormat="1">
      <c r="B75" s="248"/>
      <c r="C75" s="254"/>
      <c r="D75" s="254" t="s">
        <v>57</v>
      </c>
      <c r="E75" s="254"/>
    </row>
    <row r="76" spans="2:7" s="2" customFormat="1">
      <c r="B76" s="44"/>
      <c r="C76" s="42"/>
      <c r="D76" s="42"/>
      <c r="E76" s="42"/>
    </row>
    <row r="77" spans="2:7" s="2" customFormat="1">
      <c r="B77" s="44"/>
      <c r="C77" s="42"/>
      <c r="D77" s="42"/>
      <c r="E77" s="42"/>
    </row>
    <row r="78" spans="2:7" s="2" customFormat="1">
      <c r="B78" s="44"/>
      <c r="C78" s="42"/>
      <c r="D78" s="42"/>
      <c r="E78" s="42"/>
    </row>
    <row r="79" spans="2:7" s="2" customFormat="1">
      <c r="B79" s="44"/>
    </row>
  </sheetData>
  <phoneticPr fontId="2" type="noConversion"/>
  <printOptions horizontalCentered="1" gridLinesSet="0"/>
  <pageMargins left="0.35433070866141736" right="0.27559055118110237" top="0.22" bottom="0.44" header="0.2" footer="0.23622047244094491"/>
  <pageSetup paperSize="9" scale="87" orientation="portrait" horizontalDpi="4294967292" verticalDpi="300" r:id="rId1"/>
  <headerFooter alignWithMargins="0">
    <oddFooter>&amp;CPage 17</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F69"/>
  <sheetViews>
    <sheetView showGridLines="0" tabSelected="1" workbookViewId="0"/>
  </sheetViews>
  <sheetFormatPr defaultRowHeight="12.75"/>
  <cols>
    <col min="1" max="1" width="7.5703125" style="42" customWidth="1"/>
    <col min="2" max="2" width="4" style="47" customWidth="1"/>
    <col min="3" max="3" width="2.7109375" style="42" customWidth="1"/>
    <col min="4" max="4" width="86.85546875" style="42" customWidth="1"/>
    <col min="5" max="5" width="4.85546875" style="42" customWidth="1"/>
    <col min="6" max="16384" width="9.140625" style="42"/>
  </cols>
  <sheetData>
    <row r="1" spans="1:6" s="274" customFormat="1" ht="27.75" customHeight="1">
      <c r="A1" s="413" t="str">
        <f>Organisation!A1</f>
        <v>Oxford Health Charitable Funds - 2013/2014</v>
      </c>
      <c r="B1" s="413"/>
      <c r="C1" s="413"/>
      <c r="D1" s="413"/>
    </row>
    <row r="2" spans="1:6" s="254" customFormat="1" ht="15">
      <c r="B2" s="260"/>
      <c r="D2" s="145"/>
    </row>
    <row r="3" spans="1:6" s="254" customFormat="1" ht="15.75">
      <c r="B3" s="260"/>
      <c r="D3" s="146" t="s">
        <v>352</v>
      </c>
    </row>
    <row r="4" spans="1:6" s="243" customFormat="1">
      <c r="B4" s="248"/>
      <c r="C4" s="254"/>
      <c r="D4" s="254"/>
    </row>
    <row r="5" spans="1:6" s="243" customFormat="1">
      <c r="B5" s="157">
        <v>1.3</v>
      </c>
      <c r="D5" s="158" t="s">
        <v>245</v>
      </c>
    </row>
    <row r="6" spans="1:6" s="243" customFormat="1">
      <c r="B6" s="157"/>
      <c r="D6" s="158"/>
    </row>
    <row r="7" spans="1:6" s="243" customFormat="1">
      <c r="B7" s="248"/>
      <c r="C7" s="275" t="s">
        <v>300</v>
      </c>
      <c r="D7" s="254" t="s">
        <v>179</v>
      </c>
      <c r="F7" s="245"/>
    </row>
    <row r="8" spans="1:6" s="243" customFormat="1">
      <c r="B8" s="248"/>
      <c r="D8" s="243" t="s">
        <v>139</v>
      </c>
      <c r="F8" s="245"/>
    </row>
    <row r="9" spans="1:6" s="243" customFormat="1">
      <c r="B9" s="248"/>
      <c r="D9" s="243" t="s">
        <v>140</v>
      </c>
      <c r="F9" s="245"/>
    </row>
    <row r="10" spans="1:6" s="243" customFormat="1">
      <c r="B10" s="248"/>
      <c r="D10" s="243" t="s">
        <v>136</v>
      </c>
      <c r="F10" s="245"/>
    </row>
    <row r="11" spans="1:6" s="243" customFormat="1">
      <c r="B11" s="248"/>
      <c r="D11" s="243" t="s">
        <v>137</v>
      </c>
      <c r="F11" s="245"/>
    </row>
    <row r="12" spans="1:6" s="243" customFormat="1">
      <c r="B12" s="248"/>
      <c r="D12" s="243" t="s">
        <v>138</v>
      </c>
      <c r="F12" s="315"/>
    </row>
    <row r="13" spans="1:6" s="243" customFormat="1">
      <c r="B13" s="248"/>
    </row>
    <row r="14" spans="1:6" s="245" customFormat="1">
      <c r="B14" s="276"/>
      <c r="C14" s="275" t="s">
        <v>301</v>
      </c>
      <c r="D14" s="275" t="s">
        <v>239</v>
      </c>
      <c r="E14" s="275"/>
    </row>
    <row r="15" spans="1:6" s="245" customFormat="1" ht="10.5" customHeight="1">
      <c r="B15" s="276"/>
      <c r="C15" s="275"/>
      <c r="D15" s="275"/>
      <c r="E15" s="275"/>
    </row>
    <row r="16" spans="1:6" s="245" customFormat="1">
      <c r="B16" s="276"/>
      <c r="C16" s="275"/>
      <c r="D16" s="275" t="s">
        <v>192</v>
      </c>
      <c r="E16" s="275"/>
    </row>
    <row r="17" spans="1:5" s="245" customFormat="1">
      <c r="B17" s="276"/>
      <c r="C17" s="275"/>
      <c r="D17" s="275" t="s">
        <v>141</v>
      </c>
      <c r="E17" s="275"/>
    </row>
    <row r="18" spans="1:5" s="245" customFormat="1">
      <c r="B18" s="276"/>
      <c r="C18" s="275"/>
      <c r="D18" s="275" t="s">
        <v>142</v>
      </c>
      <c r="E18" s="275"/>
    </row>
    <row r="19" spans="1:5" s="245" customFormat="1">
      <c r="B19" s="276"/>
      <c r="C19" s="275"/>
      <c r="D19" s="275"/>
      <c r="E19" s="275"/>
    </row>
    <row r="20" spans="1:5" s="245" customFormat="1">
      <c r="A20" s="275"/>
      <c r="B20" s="276"/>
      <c r="C20" s="275" t="s">
        <v>302</v>
      </c>
      <c r="D20" s="275" t="s">
        <v>346</v>
      </c>
      <c r="E20" s="275"/>
    </row>
    <row r="21" spans="1:5" s="245" customFormat="1" ht="10.5" customHeight="1">
      <c r="A21" s="275"/>
      <c r="B21" s="276"/>
      <c r="C21" s="275"/>
      <c r="D21" s="275"/>
      <c r="E21" s="275"/>
    </row>
    <row r="22" spans="1:5" s="245" customFormat="1">
      <c r="B22" s="276"/>
      <c r="C22" s="275"/>
      <c r="D22" s="275" t="s">
        <v>143</v>
      </c>
      <c r="E22" s="275"/>
    </row>
    <row r="23" spans="1:5" s="245" customFormat="1">
      <c r="B23" s="276"/>
      <c r="C23" s="275"/>
      <c r="D23" s="275" t="s">
        <v>144</v>
      </c>
      <c r="E23" s="275"/>
    </row>
    <row r="24" spans="1:5" s="245" customFormat="1">
      <c r="B24" s="276"/>
      <c r="C24" s="275"/>
      <c r="D24" s="275" t="s">
        <v>96</v>
      </c>
      <c r="E24" s="275"/>
    </row>
    <row r="25" spans="1:5" s="245" customFormat="1">
      <c r="B25" s="276"/>
      <c r="C25" s="275"/>
      <c r="D25" s="275" t="s">
        <v>102</v>
      </c>
      <c r="E25" s="275"/>
    </row>
    <row r="26" spans="1:5" s="245" customFormat="1">
      <c r="B26" s="276"/>
      <c r="C26" s="275"/>
      <c r="D26" s="275" t="s">
        <v>130</v>
      </c>
      <c r="E26" s="275"/>
    </row>
    <row r="27" spans="1:5" s="245" customFormat="1">
      <c r="B27" s="276"/>
      <c r="C27" s="275"/>
      <c r="D27" s="275" t="s">
        <v>131</v>
      </c>
      <c r="E27" s="275"/>
    </row>
    <row r="28" spans="1:5" s="243" customFormat="1">
      <c r="A28" s="245"/>
      <c r="B28" s="248"/>
      <c r="C28" s="254"/>
      <c r="D28" s="254"/>
    </row>
    <row r="29" spans="1:5" s="243" customFormat="1">
      <c r="A29" s="245"/>
      <c r="B29" s="248"/>
      <c r="C29" s="245" t="s">
        <v>180</v>
      </c>
      <c r="D29" s="245" t="s">
        <v>348</v>
      </c>
    </row>
    <row r="30" spans="1:5" s="2" customFormat="1" ht="10.5" customHeight="1">
      <c r="A30" s="73"/>
      <c r="B30" s="44"/>
    </row>
    <row r="31" spans="1:5" s="245" customFormat="1">
      <c r="B31" s="276"/>
      <c r="C31" s="275"/>
      <c r="D31" s="275" t="s">
        <v>145</v>
      </c>
      <c r="E31" s="275"/>
    </row>
    <row r="32" spans="1:5" s="245" customFormat="1">
      <c r="B32" s="276"/>
      <c r="C32" s="275"/>
      <c r="D32" s="275" t="s">
        <v>146</v>
      </c>
      <c r="E32" s="275"/>
    </row>
    <row r="33" spans="1:6" s="245" customFormat="1">
      <c r="B33" s="276"/>
      <c r="C33" s="275"/>
      <c r="D33" s="275" t="s">
        <v>132</v>
      </c>
      <c r="E33" s="275"/>
    </row>
    <row r="34" spans="1:6" s="245" customFormat="1">
      <c r="B34" s="276"/>
      <c r="C34" s="275"/>
      <c r="D34" s="275" t="s">
        <v>133</v>
      </c>
      <c r="E34" s="275"/>
      <c r="F34" s="197"/>
    </row>
    <row r="35" spans="1:6" s="245" customFormat="1">
      <c r="B35" s="276"/>
      <c r="C35" s="275"/>
      <c r="D35" s="275" t="s">
        <v>126</v>
      </c>
      <c r="E35" s="275"/>
    </row>
    <row r="36" spans="1:6" s="244" customFormat="1">
      <c r="A36" s="275"/>
      <c r="B36" s="276"/>
      <c r="D36" s="244" t="s">
        <v>147</v>
      </c>
      <c r="E36" s="275"/>
      <c r="F36" s="275"/>
    </row>
    <row r="37" spans="1:6" s="244" customFormat="1">
      <c r="A37" s="275"/>
      <c r="B37" s="276"/>
      <c r="D37" s="244" t="s">
        <v>148</v>
      </c>
      <c r="F37" s="275"/>
    </row>
    <row r="38" spans="1:6" s="254" customFormat="1">
      <c r="A38" s="259"/>
      <c r="B38" s="260"/>
      <c r="E38" s="243"/>
      <c r="F38" s="259"/>
    </row>
    <row r="39" spans="1:6" s="254" customFormat="1">
      <c r="A39" s="259"/>
      <c r="B39" s="260"/>
      <c r="C39" s="243" t="s">
        <v>181</v>
      </c>
      <c r="D39" s="243" t="s">
        <v>354</v>
      </c>
      <c r="E39" s="243"/>
      <c r="F39" s="198"/>
    </row>
    <row r="40" spans="1:6" s="254" customFormat="1" ht="10.5" customHeight="1">
      <c r="A40" s="259"/>
      <c r="B40" s="260"/>
      <c r="C40" s="243"/>
      <c r="D40" s="243"/>
      <c r="E40" s="243"/>
      <c r="F40" s="259"/>
    </row>
    <row r="41" spans="1:6" s="259" customFormat="1">
      <c r="A41" s="277"/>
      <c r="B41" s="278"/>
      <c r="C41" s="275"/>
      <c r="D41" s="275" t="s">
        <v>127</v>
      </c>
      <c r="E41" s="275"/>
    </row>
    <row r="42" spans="1:6" s="259" customFormat="1">
      <c r="A42" s="277"/>
      <c r="B42" s="278"/>
      <c r="C42" s="275"/>
      <c r="D42" s="275" t="s">
        <v>128</v>
      </c>
      <c r="E42" s="275"/>
    </row>
    <row r="43" spans="1:6" s="259" customFormat="1">
      <c r="B43" s="279"/>
      <c r="C43" s="277"/>
      <c r="D43" s="275" t="s">
        <v>149</v>
      </c>
      <c r="E43" s="277"/>
    </row>
    <row r="44" spans="1:6" s="259" customFormat="1">
      <c r="B44" s="279"/>
      <c r="C44" s="277"/>
      <c r="D44" s="277" t="s">
        <v>150</v>
      </c>
      <c r="E44" s="277"/>
    </row>
    <row r="45" spans="1:6" s="245" customFormat="1">
      <c r="B45" s="280"/>
      <c r="C45" s="275"/>
      <c r="D45" s="275" t="s">
        <v>134</v>
      </c>
      <c r="E45" s="275"/>
    </row>
    <row r="46" spans="1:6" s="245" customFormat="1">
      <c r="B46" s="280"/>
      <c r="C46" s="275"/>
      <c r="D46" s="275" t="s">
        <v>151</v>
      </c>
      <c r="E46" s="275"/>
    </row>
    <row r="47" spans="1:6" s="245" customFormat="1">
      <c r="B47" s="280"/>
      <c r="C47" s="275"/>
      <c r="D47" s="275" t="s">
        <v>152</v>
      </c>
      <c r="E47" s="275"/>
    </row>
    <row r="48" spans="1:6" s="259" customFormat="1">
      <c r="B48" s="279"/>
      <c r="C48" s="275"/>
      <c r="D48" s="275" t="s">
        <v>153</v>
      </c>
      <c r="E48" s="275"/>
    </row>
    <row r="49" spans="2:6" s="254" customFormat="1">
      <c r="B49" s="260"/>
      <c r="C49" s="260"/>
      <c r="F49" s="259"/>
    </row>
    <row r="50" spans="2:6" s="254" customFormat="1">
      <c r="B50" s="260"/>
      <c r="C50" s="243" t="s">
        <v>376</v>
      </c>
      <c r="D50" s="243" t="s">
        <v>124</v>
      </c>
      <c r="F50" s="259"/>
    </row>
    <row r="51" spans="2:6" ht="10.5" customHeight="1">
      <c r="C51" s="47"/>
      <c r="F51" s="81"/>
    </row>
    <row r="52" spans="2:6" s="81" customFormat="1">
      <c r="B52" s="126"/>
      <c r="C52" s="75"/>
      <c r="D52" s="275" t="s">
        <v>135</v>
      </c>
      <c r="E52" s="75"/>
    </row>
    <row r="53" spans="2:6" s="81" customFormat="1">
      <c r="B53" s="126"/>
      <c r="C53" s="75"/>
      <c r="D53" s="275" t="s">
        <v>154</v>
      </c>
      <c r="E53" s="75"/>
    </row>
    <row r="54" spans="2:6" s="81" customFormat="1">
      <c r="B54" s="126"/>
      <c r="C54" s="75"/>
      <c r="D54" s="275" t="s">
        <v>480</v>
      </c>
      <c r="E54" s="75"/>
      <c r="F54" s="199"/>
    </row>
    <row r="55" spans="2:6" s="81" customFormat="1">
      <c r="B55" s="126"/>
      <c r="C55" s="75"/>
      <c r="D55" s="275" t="s">
        <v>481</v>
      </c>
      <c r="E55" s="75"/>
      <c r="F55" s="175"/>
    </row>
    <row r="56" spans="2:6" s="81" customFormat="1">
      <c r="B56" s="126"/>
      <c r="C56" s="75"/>
      <c r="D56" s="275" t="s">
        <v>460</v>
      </c>
      <c r="E56" s="75"/>
    </row>
    <row r="57" spans="2:6" s="81" customFormat="1">
      <c r="B57" s="126"/>
      <c r="C57" s="75"/>
      <c r="D57" s="275" t="s">
        <v>482</v>
      </c>
      <c r="E57" s="75"/>
    </row>
    <row r="58" spans="2:6" s="81" customFormat="1">
      <c r="B58" s="126"/>
      <c r="C58" s="75"/>
      <c r="D58" s="275" t="s">
        <v>461</v>
      </c>
      <c r="E58" s="75"/>
    </row>
    <row r="59" spans="2:6" s="81" customFormat="1">
      <c r="B59" s="126"/>
      <c r="C59" s="75"/>
      <c r="D59" s="275" t="s">
        <v>462</v>
      </c>
      <c r="E59" s="75"/>
    </row>
    <row r="60" spans="2:6" s="81" customFormat="1">
      <c r="B60" s="126"/>
      <c r="C60" s="75"/>
      <c r="D60" s="275" t="s">
        <v>463</v>
      </c>
      <c r="E60" s="75"/>
    </row>
    <row r="61" spans="2:6" s="81" customFormat="1">
      <c r="B61" s="126"/>
      <c r="C61" s="75"/>
      <c r="D61" s="275" t="s">
        <v>464</v>
      </c>
      <c r="E61" s="75"/>
    </row>
    <row r="62" spans="2:6">
      <c r="C62" s="47"/>
      <c r="D62" s="254"/>
    </row>
    <row r="63" spans="2:6">
      <c r="C63" s="243" t="s">
        <v>358</v>
      </c>
      <c r="D63" s="243" t="s">
        <v>362</v>
      </c>
    </row>
    <row r="64" spans="2:6" ht="10.5" customHeight="1">
      <c r="C64" s="243"/>
      <c r="D64" s="243"/>
    </row>
    <row r="65" spans="3:5">
      <c r="C65" s="243"/>
      <c r="D65" s="243" t="s">
        <v>129</v>
      </c>
    </row>
    <row r="66" spans="3:5">
      <c r="C66" s="254"/>
      <c r="D66" s="254"/>
    </row>
    <row r="67" spans="3:5">
      <c r="C67" s="243" t="s">
        <v>169</v>
      </c>
      <c r="D67" s="243" t="s">
        <v>378</v>
      </c>
      <c r="E67" s="2"/>
    </row>
    <row r="68" spans="3:5" ht="10.5" customHeight="1">
      <c r="C68" s="2"/>
      <c r="D68" s="243"/>
      <c r="E68" s="2"/>
    </row>
    <row r="69" spans="3:5">
      <c r="C69" s="2"/>
      <c r="D69" s="243" t="s">
        <v>255</v>
      </c>
      <c r="E69" s="2"/>
    </row>
  </sheetData>
  <mergeCells count="1">
    <mergeCell ref="A1:D1"/>
  </mergeCells>
  <phoneticPr fontId="2" type="noConversion"/>
  <pageMargins left="0.51181102362204722" right="0.55118110236220474" top="0.35433070866141736" bottom="0.59055118110236227" header="0.27559055118110237" footer="0.27559055118110237"/>
  <pageSetup paperSize="9" scale="89" orientation="portrait" r:id="rId1"/>
  <headerFooter alignWithMargins="0">
    <oddFooter>&amp;CPage 18</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J144"/>
  <sheetViews>
    <sheetView showGridLines="0" tabSelected="1" workbookViewId="0"/>
  </sheetViews>
  <sheetFormatPr defaultRowHeight="12.75"/>
  <cols>
    <col min="1" max="1" width="8.7109375" style="2" customWidth="1"/>
    <col min="2" max="2" width="5.5703125" style="44" customWidth="1"/>
    <col min="3" max="3" width="57.85546875" style="2" customWidth="1"/>
    <col min="4" max="4" width="8.7109375" style="2" bestFit="1" customWidth="1"/>
    <col min="5" max="5" width="10" style="2" customWidth="1"/>
    <col min="6" max="6" width="11.140625" style="2" customWidth="1"/>
    <col min="7" max="7" width="9.5703125" style="2" customWidth="1"/>
    <col min="8" max="8" width="7" style="73" customWidth="1"/>
    <col min="9" max="16384" width="9.140625" style="2"/>
  </cols>
  <sheetData>
    <row r="1" spans="1:9" s="243" customFormat="1" ht="27" customHeight="1">
      <c r="A1" s="413" t="str">
        <f>Organisation!A1</f>
        <v>Oxford Health Charitable Funds - 2013/2014</v>
      </c>
      <c r="B1" s="413"/>
      <c r="C1" s="413"/>
      <c r="D1" s="413"/>
      <c r="E1" s="413"/>
      <c r="F1" s="413"/>
      <c r="G1" s="413"/>
      <c r="H1" s="245"/>
    </row>
    <row r="2" spans="1:9" s="243" customFormat="1" ht="15">
      <c r="A2" s="244"/>
      <c r="B2" s="281"/>
      <c r="C2" s="244"/>
      <c r="D2" s="244"/>
      <c r="E2" s="244"/>
      <c r="F2" s="244"/>
      <c r="G2" s="145"/>
      <c r="H2" s="245"/>
    </row>
    <row r="3" spans="1:9" s="243" customFormat="1" ht="15.75">
      <c r="A3" s="254"/>
      <c r="B3" s="248"/>
      <c r="C3" s="146" t="s">
        <v>352</v>
      </c>
      <c r="D3" s="146"/>
      <c r="E3" s="146"/>
      <c r="F3" s="146"/>
      <c r="G3" s="146"/>
      <c r="H3" s="245"/>
    </row>
    <row r="4" spans="1:9" s="243" customFormat="1">
      <c r="B4" s="248"/>
      <c r="H4" s="245"/>
    </row>
    <row r="5" spans="1:9" s="243" customFormat="1">
      <c r="B5" s="157">
        <v>1.4</v>
      </c>
      <c r="C5" s="158" t="s">
        <v>253</v>
      </c>
      <c r="D5" s="158"/>
      <c r="E5" s="158"/>
      <c r="F5" s="158"/>
      <c r="G5" s="158"/>
      <c r="H5" s="245"/>
    </row>
    <row r="6" spans="1:9" s="243" customFormat="1">
      <c r="B6" s="248"/>
      <c r="H6" s="245"/>
    </row>
    <row r="7" spans="1:9" s="243" customFormat="1">
      <c r="B7" s="248"/>
      <c r="C7" s="243" t="s">
        <v>469</v>
      </c>
      <c r="H7" s="245"/>
    </row>
    <row r="8" spans="1:9" s="243" customFormat="1">
      <c r="B8" s="248"/>
      <c r="C8" s="243" t="s">
        <v>470</v>
      </c>
      <c r="H8" s="245"/>
    </row>
    <row r="9" spans="1:9" s="243" customFormat="1">
      <c r="B9" s="248"/>
      <c r="C9" s="243" t="s">
        <v>471</v>
      </c>
      <c r="H9" s="245"/>
    </row>
    <row r="10" spans="1:9" s="243" customFormat="1">
      <c r="B10" s="248"/>
      <c r="C10" s="245" t="s">
        <v>472</v>
      </c>
      <c r="D10" s="245"/>
      <c r="E10" s="245"/>
      <c r="F10" s="245"/>
      <c r="G10" s="245"/>
      <c r="H10" s="245"/>
    </row>
    <row r="11" spans="1:9" s="243" customFormat="1">
      <c r="B11" s="248"/>
      <c r="C11" s="243" t="s">
        <v>473</v>
      </c>
      <c r="H11" s="245"/>
    </row>
    <row r="12" spans="1:9">
      <c r="C12" s="245" t="s">
        <v>474</v>
      </c>
      <c r="D12" s="73"/>
      <c r="E12" s="73"/>
      <c r="F12" s="73"/>
      <c r="G12" s="73"/>
      <c r="I12" s="73"/>
    </row>
    <row r="13" spans="1:9">
      <c r="C13" s="245" t="s">
        <v>465</v>
      </c>
      <c r="D13" s="73"/>
      <c r="E13" s="73"/>
      <c r="F13" s="73"/>
      <c r="G13" s="73"/>
    </row>
    <row r="14" spans="1:9" ht="17.25" customHeight="1"/>
    <row r="15" spans="1:9" s="254" customFormat="1">
      <c r="B15" s="159">
        <v>1.5</v>
      </c>
      <c r="C15" s="149" t="s">
        <v>349</v>
      </c>
      <c r="D15" s="149"/>
      <c r="E15" s="149"/>
      <c r="F15" s="149"/>
      <c r="G15" s="149"/>
      <c r="H15" s="259"/>
    </row>
    <row r="16" spans="1:9" s="254" customFormat="1">
      <c r="B16" s="162"/>
      <c r="H16" s="259"/>
    </row>
    <row r="17" spans="2:9" s="254" customFormat="1">
      <c r="B17" s="162"/>
      <c r="C17" s="259" t="s">
        <v>424</v>
      </c>
      <c r="D17" s="259"/>
      <c r="E17" s="259"/>
      <c r="H17" s="259"/>
      <c r="I17" s="175"/>
    </row>
    <row r="18" spans="2:9" s="254" customFormat="1">
      <c r="B18" s="162"/>
      <c r="C18" s="254" t="s">
        <v>425</v>
      </c>
      <c r="H18" s="259"/>
    </row>
    <row r="19" spans="2:9" s="254" customFormat="1">
      <c r="B19" s="162"/>
      <c r="C19" s="254" t="s">
        <v>434</v>
      </c>
      <c r="D19" s="259"/>
      <c r="E19" s="259"/>
      <c r="H19" s="259"/>
    </row>
    <row r="20" spans="2:9" s="254" customFormat="1">
      <c r="B20" s="162"/>
      <c r="C20" s="254" t="s">
        <v>0</v>
      </c>
      <c r="H20" s="259"/>
    </row>
    <row r="21" spans="2:9" s="254" customFormat="1">
      <c r="B21" s="162"/>
      <c r="C21" s="254" t="s">
        <v>155</v>
      </c>
      <c r="H21" s="259"/>
    </row>
    <row r="22" spans="2:9" s="254" customFormat="1">
      <c r="B22" s="162"/>
      <c r="C22" s="254" t="s">
        <v>156</v>
      </c>
      <c r="H22" s="259"/>
    </row>
    <row r="23" spans="2:9" s="42" customFormat="1" ht="17.25" customHeight="1">
      <c r="B23" s="45"/>
      <c r="H23" s="81"/>
    </row>
    <row r="24" spans="2:9" s="254" customFormat="1">
      <c r="B24" s="159">
        <v>1.6</v>
      </c>
      <c r="C24" s="149" t="s">
        <v>420</v>
      </c>
      <c r="D24" s="149"/>
      <c r="E24" s="149"/>
      <c r="F24" s="149"/>
      <c r="G24" s="149"/>
      <c r="H24" s="259"/>
    </row>
    <row r="25" spans="2:9" s="254" customFormat="1">
      <c r="B25" s="162"/>
      <c r="H25" s="259"/>
    </row>
    <row r="26" spans="2:9" s="254" customFormat="1">
      <c r="B26" s="162"/>
      <c r="C26" s="259" t="s">
        <v>426</v>
      </c>
      <c r="D26" s="259"/>
      <c r="E26" s="259"/>
      <c r="H26" s="259"/>
      <c r="I26" s="259"/>
    </row>
    <row r="27" spans="2:9" s="254" customFormat="1">
      <c r="B27" s="162"/>
      <c r="C27" s="259" t="s">
        <v>431</v>
      </c>
      <c r="D27" s="259"/>
      <c r="E27" s="259"/>
      <c r="H27" s="259"/>
      <c r="I27" s="259"/>
    </row>
    <row r="28" spans="2:9" s="42" customFormat="1" ht="17.25" customHeight="1">
      <c r="B28" s="45"/>
      <c r="H28" s="81"/>
    </row>
    <row r="29" spans="2:9" s="254" customFormat="1">
      <c r="B29" s="159">
        <v>1.7</v>
      </c>
      <c r="C29" s="149" t="s">
        <v>254</v>
      </c>
      <c r="D29" s="149"/>
      <c r="E29" s="149"/>
      <c r="F29" s="149"/>
      <c r="G29" s="149"/>
      <c r="H29" s="259"/>
    </row>
    <row r="30" spans="2:9" s="254" customFormat="1">
      <c r="B30" s="162"/>
      <c r="H30" s="259"/>
    </row>
    <row r="31" spans="2:9" s="254" customFormat="1">
      <c r="B31" s="162"/>
      <c r="C31" s="254" t="s">
        <v>351</v>
      </c>
      <c r="H31" s="259"/>
    </row>
    <row r="32" spans="2:9" s="254" customFormat="1">
      <c r="B32" s="162"/>
      <c r="C32" s="254" t="s">
        <v>157</v>
      </c>
      <c r="H32" s="259"/>
      <c r="I32" s="175"/>
    </row>
    <row r="33" spans="1:9" s="254" customFormat="1">
      <c r="B33" s="162"/>
      <c r="C33" s="254" t="s">
        <v>494</v>
      </c>
      <c r="H33" s="259"/>
      <c r="I33" s="81"/>
    </row>
    <row r="34" spans="1:9" s="254" customFormat="1">
      <c r="B34" s="162"/>
      <c r="C34" s="254" t="s">
        <v>495</v>
      </c>
      <c r="H34" s="259"/>
      <c r="I34" s="81"/>
    </row>
    <row r="35" spans="1:9" s="42" customFormat="1" ht="17.25" customHeight="1">
      <c r="B35" s="45"/>
      <c r="H35" s="81"/>
    </row>
    <row r="36" spans="1:9" s="254" customFormat="1">
      <c r="B36" s="159">
        <v>1.8</v>
      </c>
      <c r="C36" s="149" t="s">
        <v>542</v>
      </c>
      <c r="H36" s="259"/>
      <c r="I36" s="81"/>
    </row>
    <row r="37" spans="1:9" s="254" customFormat="1">
      <c r="B37" s="162"/>
      <c r="H37" s="259"/>
      <c r="I37" s="81"/>
    </row>
    <row r="38" spans="1:9" s="254" customFormat="1">
      <c r="B38" s="162"/>
      <c r="C38" s="259" t="s">
        <v>543</v>
      </c>
      <c r="H38" s="259"/>
      <c r="I38" s="81"/>
    </row>
    <row r="39" spans="1:9" s="254" customFormat="1">
      <c r="B39" s="162"/>
      <c r="C39" s="259" t="s">
        <v>544</v>
      </c>
      <c r="H39" s="259"/>
      <c r="I39" s="81"/>
    </row>
    <row r="40" spans="1:9" s="42" customFormat="1" hidden="1">
      <c r="B40" s="45"/>
      <c r="H40" s="81"/>
      <c r="I40" s="81"/>
    </row>
    <row r="41" spans="1:9" s="42" customFormat="1" hidden="1">
      <c r="B41" s="45"/>
      <c r="H41" s="81"/>
      <c r="I41" s="81"/>
    </row>
    <row r="42" spans="1:9" s="41" customFormat="1" hidden="1">
      <c r="A42" s="6"/>
      <c r="B42" s="46">
        <v>1.7</v>
      </c>
      <c r="C42" s="116" t="s">
        <v>305</v>
      </c>
      <c r="D42" s="116"/>
      <c r="E42" s="116"/>
      <c r="F42" s="116"/>
      <c r="G42" s="116"/>
      <c r="H42" s="82"/>
      <c r="I42" s="82"/>
    </row>
    <row r="43" spans="1:9" s="41" customFormat="1" hidden="1">
      <c r="A43" s="6"/>
      <c r="B43" s="34"/>
      <c r="C43" s="117"/>
      <c r="D43" s="117"/>
      <c r="E43" s="117"/>
      <c r="F43" s="117"/>
      <c r="G43" s="117"/>
      <c r="H43" s="82"/>
      <c r="I43" s="82"/>
    </row>
    <row r="44" spans="1:9" s="41" customFormat="1" hidden="1">
      <c r="A44" s="6"/>
      <c r="B44" s="34"/>
      <c r="C44" s="117" t="s">
        <v>306</v>
      </c>
      <c r="D44" s="117"/>
      <c r="E44" s="117"/>
      <c r="F44" s="117"/>
      <c r="G44" s="117"/>
      <c r="H44" s="82"/>
      <c r="I44" s="82"/>
    </row>
    <row r="45" spans="1:9" s="41" customFormat="1" hidden="1">
      <c r="A45" s="6"/>
      <c r="B45" s="34"/>
      <c r="C45" s="117"/>
      <c r="D45" s="117"/>
      <c r="E45" s="117"/>
      <c r="F45" s="117"/>
      <c r="G45" s="117"/>
      <c r="H45" s="82"/>
      <c r="I45" s="82"/>
    </row>
    <row r="46" spans="1:9" s="41" customFormat="1" hidden="1">
      <c r="A46" s="6"/>
      <c r="B46" s="34"/>
      <c r="C46" s="117"/>
      <c r="D46" s="117"/>
      <c r="E46" s="117"/>
      <c r="F46" s="117"/>
      <c r="G46" s="117"/>
      <c r="H46" s="82"/>
      <c r="I46" s="82"/>
    </row>
    <row r="47" spans="1:9" s="41" customFormat="1" hidden="1">
      <c r="A47" s="6"/>
      <c r="B47" s="349">
        <v>1.8</v>
      </c>
      <c r="C47" s="224" t="s">
        <v>307</v>
      </c>
      <c r="D47" s="116"/>
      <c r="E47" s="116"/>
      <c r="F47" s="116"/>
      <c r="G47" s="116"/>
      <c r="H47" s="82"/>
      <c r="I47" s="82"/>
    </row>
    <row r="48" spans="1:9" s="41" customFormat="1" hidden="1">
      <c r="A48" s="6"/>
      <c r="B48" s="350"/>
      <c r="C48" s="121"/>
      <c r="D48" s="117"/>
      <c r="E48" s="117"/>
      <c r="F48" s="117"/>
      <c r="G48" s="117"/>
      <c r="H48" s="82"/>
      <c r="I48" s="82"/>
    </row>
    <row r="49" spans="1:10" s="41" customFormat="1" hidden="1">
      <c r="A49" s="6"/>
      <c r="B49" s="350"/>
      <c r="C49" s="71"/>
      <c r="D49" s="117"/>
      <c r="E49" s="117"/>
      <c r="F49" s="117"/>
      <c r="G49" s="117"/>
      <c r="H49" s="82"/>
      <c r="I49" s="82"/>
    </row>
    <row r="50" spans="1:10" s="41" customFormat="1" hidden="1">
      <c r="A50" s="6"/>
      <c r="B50" s="350"/>
      <c r="C50" s="71"/>
      <c r="D50" s="117"/>
      <c r="E50" s="117"/>
      <c r="F50" s="117"/>
      <c r="G50" s="117"/>
      <c r="H50" s="82"/>
      <c r="I50" s="82"/>
    </row>
    <row r="51" spans="1:10" s="41" customFormat="1" hidden="1">
      <c r="A51" s="6"/>
      <c r="B51" s="350"/>
      <c r="C51" s="71"/>
      <c r="D51" s="121"/>
      <c r="E51" s="121"/>
      <c r="F51" s="121"/>
      <c r="G51" s="121"/>
      <c r="H51" s="82"/>
      <c r="I51" s="82"/>
    </row>
    <row r="52" spans="1:10" s="41" customFormat="1" hidden="1">
      <c r="A52" s="6"/>
      <c r="B52" s="350"/>
      <c r="C52" s="71"/>
      <c r="D52" s="121"/>
      <c r="E52" s="121"/>
      <c r="F52" s="121"/>
      <c r="G52" s="121"/>
      <c r="H52" s="82"/>
      <c r="I52" s="82"/>
    </row>
    <row r="53" spans="1:10" s="41" customFormat="1" hidden="1">
      <c r="A53" s="6"/>
      <c r="B53" s="350"/>
      <c r="C53" s="71"/>
      <c r="D53" s="117"/>
      <c r="E53" s="117"/>
      <c r="F53" s="117"/>
      <c r="G53" s="117"/>
      <c r="H53" s="82"/>
      <c r="I53" s="82"/>
    </row>
    <row r="54" spans="1:10" s="41" customFormat="1" ht="17.25" customHeight="1">
      <c r="A54" s="6"/>
      <c r="B54" s="34"/>
      <c r="C54" s="122"/>
      <c r="D54" s="122"/>
      <c r="E54" s="122"/>
      <c r="F54" s="122"/>
      <c r="G54" s="122"/>
      <c r="H54" s="82"/>
      <c r="I54" s="82"/>
    </row>
    <row r="55" spans="1:10" s="41" customFormat="1" ht="16.5" customHeight="1">
      <c r="A55" s="6"/>
      <c r="B55" s="34"/>
      <c r="C55" s="117"/>
      <c r="D55" s="117"/>
      <c r="E55" s="117"/>
      <c r="F55" s="117"/>
      <c r="G55" s="117"/>
      <c r="H55" s="82"/>
      <c r="I55" s="82"/>
    </row>
    <row r="56" spans="1:10" s="254" customFormat="1">
      <c r="A56" s="160" t="s">
        <v>187</v>
      </c>
      <c r="B56" s="161">
        <v>2</v>
      </c>
      <c r="C56" s="160" t="s">
        <v>261</v>
      </c>
      <c r="D56" s="160"/>
      <c r="E56" s="160"/>
      <c r="F56" s="160"/>
      <c r="G56" s="160"/>
      <c r="H56" s="259"/>
      <c r="I56" s="259"/>
    </row>
    <row r="57" spans="1:10" s="254" customFormat="1">
      <c r="A57" s="160" t="s">
        <v>188</v>
      </c>
      <c r="B57" s="162"/>
      <c r="H57" s="259"/>
      <c r="I57" s="259"/>
    </row>
    <row r="58" spans="1:10" s="254" customFormat="1">
      <c r="A58" s="160" t="s">
        <v>189</v>
      </c>
      <c r="B58" s="162"/>
      <c r="C58" s="274" t="s">
        <v>107</v>
      </c>
      <c r="D58" s="274"/>
      <c r="E58" s="274"/>
      <c r="F58" s="274"/>
      <c r="G58" s="274"/>
      <c r="H58" s="259"/>
      <c r="I58" s="259"/>
    </row>
    <row r="59" spans="1:10" s="254" customFormat="1">
      <c r="A59" s="160"/>
      <c r="B59" s="162"/>
      <c r="C59" s="274"/>
      <c r="D59" s="274"/>
      <c r="E59" s="274"/>
      <c r="F59" s="274"/>
      <c r="G59" s="274"/>
      <c r="H59" s="259"/>
      <c r="I59" s="259"/>
    </row>
    <row r="60" spans="1:10" s="254" customFormat="1">
      <c r="A60" s="160"/>
      <c r="B60" s="162"/>
      <c r="C60" s="277" t="s">
        <v>536</v>
      </c>
      <c r="D60" s="277"/>
      <c r="E60" s="277"/>
      <c r="F60" s="277"/>
      <c r="G60" s="277"/>
      <c r="H60" s="259"/>
      <c r="I60" s="259"/>
      <c r="J60" s="259"/>
    </row>
    <row r="61" spans="1:10" s="254" customFormat="1">
      <c r="A61" s="160"/>
      <c r="B61" s="162"/>
      <c r="C61" s="277" t="s">
        <v>537</v>
      </c>
      <c r="D61" s="277"/>
      <c r="E61" s="277"/>
      <c r="F61" s="277"/>
      <c r="G61" s="277"/>
      <c r="H61" s="259"/>
      <c r="I61" s="81"/>
      <c r="J61" s="259"/>
    </row>
    <row r="62" spans="1:10" s="254" customFormat="1">
      <c r="B62" s="162"/>
      <c r="C62" s="259"/>
      <c r="D62" s="274"/>
      <c r="E62" s="274"/>
      <c r="F62" s="274"/>
      <c r="G62" s="274"/>
      <c r="H62" s="259"/>
      <c r="I62" s="259"/>
    </row>
    <row r="63" spans="1:10" s="254" customFormat="1">
      <c r="B63" s="162"/>
      <c r="C63" s="277" t="s">
        <v>108</v>
      </c>
      <c r="D63" s="277"/>
      <c r="E63" s="277"/>
      <c r="F63" s="277"/>
      <c r="G63" s="277"/>
      <c r="H63" s="259"/>
      <c r="I63" s="259"/>
    </row>
    <row r="64" spans="1:10" s="42" customFormat="1">
      <c r="B64" s="45"/>
      <c r="C64" s="82"/>
      <c r="D64" s="82"/>
      <c r="E64" s="82"/>
      <c r="F64" s="82"/>
      <c r="G64" s="82"/>
      <c r="H64" s="81"/>
      <c r="I64" s="81"/>
    </row>
    <row r="65" spans="2:9" s="42" customFormat="1">
      <c r="B65" s="45"/>
      <c r="C65" s="259" t="s">
        <v>109</v>
      </c>
      <c r="H65" s="81"/>
      <c r="I65" s="353"/>
    </row>
    <row r="66" spans="2:9" s="42" customFormat="1">
      <c r="B66" s="45"/>
      <c r="C66" s="254" t="s">
        <v>158</v>
      </c>
      <c r="H66" s="81"/>
    </row>
    <row r="67" spans="2:9" s="42" customFormat="1">
      <c r="B67" s="45"/>
      <c r="C67" s="259" t="s">
        <v>110</v>
      </c>
      <c r="D67" s="81"/>
      <c r="E67" s="81"/>
      <c r="F67" s="81"/>
      <c r="G67" s="81"/>
      <c r="H67" s="81"/>
    </row>
    <row r="68" spans="2:9" s="42" customFormat="1">
      <c r="B68" s="45"/>
      <c r="C68" s="259" t="s">
        <v>111</v>
      </c>
      <c r="D68" s="81"/>
      <c r="E68" s="81"/>
      <c r="F68" s="81"/>
      <c r="G68" s="81"/>
      <c r="H68" s="81"/>
    </row>
    <row r="69" spans="2:9" s="42" customFormat="1">
      <c r="B69" s="45"/>
      <c r="C69" s="277" t="s">
        <v>112</v>
      </c>
      <c r="D69" s="81"/>
      <c r="E69" s="81"/>
      <c r="F69" s="81"/>
      <c r="G69" s="81"/>
      <c r="H69" s="41"/>
    </row>
    <row r="70" spans="2:9" s="42" customFormat="1">
      <c r="B70" s="45"/>
      <c r="C70" s="82"/>
      <c r="D70" s="81"/>
      <c r="E70" s="81"/>
      <c r="F70" s="81"/>
      <c r="G70" s="81"/>
      <c r="H70" s="82"/>
    </row>
    <row r="71" spans="2:9" s="42" customFormat="1">
      <c r="B71" s="45"/>
      <c r="C71" s="183" t="s">
        <v>450</v>
      </c>
      <c r="D71" s="81"/>
      <c r="E71" s="81"/>
      <c r="F71" s="81"/>
      <c r="G71" s="81"/>
      <c r="H71" s="82"/>
    </row>
    <row r="72" spans="2:9" s="42" customFormat="1" ht="9.75" customHeight="1">
      <c r="B72" s="45"/>
      <c r="C72" s="129"/>
      <c r="D72" s="81"/>
      <c r="E72" s="81"/>
      <c r="F72" s="81"/>
      <c r="G72" s="81"/>
      <c r="H72" s="81"/>
    </row>
    <row r="73" spans="2:9" s="42" customFormat="1">
      <c r="B73" s="45"/>
      <c r="C73" s="129"/>
      <c r="D73" s="283" t="s">
        <v>82</v>
      </c>
      <c r="E73" s="283" t="s">
        <v>177</v>
      </c>
      <c r="F73" s="283" t="s">
        <v>82</v>
      </c>
      <c r="G73" s="259"/>
      <c r="H73" s="81"/>
    </row>
    <row r="74" spans="2:9" s="42" customFormat="1">
      <c r="B74" s="45"/>
      <c r="C74" s="81"/>
      <c r="D74" s="283" t="s">
        <v>83</v>
      </c>
      <c r="E74" s="283" t="s">
        <v>86</v>
      </c>
      <c r="F74" s="283" t="s">
        <v>84</v>
      </c>
      <c r="G74" s="259"/>
      <c r="H74" s="81"/>
    </row>
    <row r="75" spans="2:9" s="42" customFormat="1">
      <c r="B75" s="45"/>
      <c r="C75" s="81"/>
      <c r="D75" s="284" t="s">
        <v>451</v>
      </c>
      <c r="E75" s="283" t="s">
        <v>85</v>
      </c>
      <c r="F75" s="284" t="s">
        <v>449</v>
      </c>
      <c r="G75" s="163" t="s">
        <v>280</v>
      </c>
      <c r="H75" s="81"/>
    </row>
    <row r="76" spans="2:9" s="42" customFormat="1">
      <c r="B76" s="45"/>
      <c r="C76" s="81"/>
      <c r="D76" s="283" t="s">
        <v>282</v>
      </c>
      <c r="E76" s="283" t="s">
        <v>282</v>
      </c>
      <c r="F76" s="283" t="s">
        <v>282</v>
      </c>
      <c r="G76" s="164" t="s">
        <v>282</v>
      </c>
      <c r="H76" s="81"/>
    </row>
    <row r="77" spans="2:9" s="42" customFormat="1" ht="9" customHeight="1">
      <c r="B77" s="45"/>
      <c r="C77" s="81"/>
      <c r="D77" s="107"/>
      <c r="E77" s="107"/>
      <c r="F77" s="107"/>
      <c r="G77" s="107"/>
      <c r="H77" s="81"/>
    </row>
    <row r="78" spans="2:9" s="42" customFormat="1">
      <c r="B78" s="45"/>
      <c r="C78" s="259" t="s">
        <v>113</v>
      </c>
      <c r="D78" s="395">
        <v>-16</v>
      </c>
      <c r="E78" s="395">
        <f>ROUND(174912.1/1000,0)</f>
        <v>175</v>
      </c>
      <c r="F78" s="395">
        <f>ROUND(50898.22/1000,0)</f>
        <v>51</v>
      </c>
      <c r="G78" s="397">
        <f>SUM(D78:F78)</f>
        <v>210</v>
      </c>
      <c r="H78" s="81"/>
    </row>
    <row r="79" spans="2:9" s="42" customFormat="1">
      <c r="B79" s="45"/>
      <c r="C79" s="259" t="s">
        <v>97</v>
      </c>
      <c r="D79" s="395"/>
      <c r="E79" s="395"/>
      <c r="F79" s="396"/>
      <c r="G79" s="259"/>
      <c r="H79" s="81"/>
    </row>
    <row r="80" spans="2:9" s="42" customFormat="1">
      <c r="B80" s="45"/>
      <c r="C80" s="259" t="s">
        <v>159</v>
      </c>
      <c r="D80" s="261">
        <v>-5</v>
      </c>
      <c r="E80" s="395">
        <f>ROUND((10713.86)/1000,0)</f>
        <v>11</v>
      </c>
      <c r="F80" s="261">
        <f>ROUND(3709.2/1000,0)</f>
        <v>4</v>
      </c>
      <c r="G80" s="397">
        <f>SUM(D80:F80)</f>
        <v>10</v>
      </c>
      <c r="H80" s="81"/>
      <c r="I80" s="175"/>
    </row>
    <row r="81" spans="2:8" s="42" customFormat="1">
      <c r="B81" s="45"/>
      <c r="C81" s="259" t="s">
        <v>488</v>
      </c>
      <c r="D81" s="398">
        <f>SUM(D77:D80)</f>
        <v>-21</v>
      </c>
      <c r="E81" s="399">
        <f>SUM(E77:E80)</f>
        <v>186</v>
      </c>
      <c r="F81" s="399">
        <f>SUM(F77:F80)</f>
        <v>55</v>
      </c>
      <c r="G81" s="400">
        <f>SUM(D81:F81)</f>
        <v>220</v>
      </c>
      <c r="H81" s="81"/>
    </row>
    <row r="82" spans="2:8" s="42" customFormat="1" ht="9.75" hidden="1" customHeight="1">
      <c r="B82" s="45"/>
      <c r="C82" s="81"/>
      <c r="D82" s="130"/>
      <c r="E82" s="130"/>
      <c r="F82" s="130"/>
      <c r="G82" s="81"/>
      <c r="H82" s="81"/>
    </row>
    <row r="83" spans="2:8" s="42" customFormat="1" ht="25.5" hidden="1">
      <c r="B83" s="45"/>
      <c r="C83" s="282" t="s">
        <v>114</v>
      </c>
      <c r="D83" s="264">
        <v>0</v>
      </c>
      <c r="E83" s="264">
        <f>ROUND(0/1000,0)</f>
        <v>0</v>
      </c>
      <c r="F83" s="264">
        <f>-ROUND(0/1000,0)</f>
        <v>0</v>
      </c>
      <c r="G83" s="321">
        <f>SUM(D83:F83)</f>
        <v>0</v>
      </c>
      <c r="H83" s="81"/>
    </row>
    <row r="84" spans="2:8" s="42" customFormat="1" ht="17.25" customHeight="1">
      <c r="B84" s="84"/>
      <c r="C84" s="40"/>
      <c r="D84" s="40"/>
      <c r="E84" s="40"/>
      <c r="F84" s="40"/>
      <c r="G84" s="40"/>
      <c r="H84" s="81"/>
    </row>
    <row r="85" spans="2:8" s="42" customFormat="1">
      <c r="B85" s="45"/>
      <c r="H85" s="81"/>
    </row>
    <row r="86" spans="2:8" s="42" customFormat="1">
      <c r="B86" s="45"/>
      <c r="H86" s="81"/>
    </row>
    <row r="87" spans="2:8" s="42" customFormat="1">
      <c r="B87" s="45"/>
      <c r="H87" s="81"/>
    </row>
    <row r="88" spans="2:8" s="42" customFormat="1">
      <c r="B88" s="45"/>
      <c r="H88" s="81"/>
    </row>
    <row r="89" spans="2:8" s="42" customFormat="1">
      <c r="B89" s="45"/>
      <c r="H89" s="81"/>
    </row>
    <row r="90" spans="2:8" s="42" customFormat="1">
      <c r="B90" s="45"/>
      <c r="H90" s="81"/>
    </row>
    <row r="91" spans="2:8" s="42" customFormat="1">
      <c r="B91" s="45"/>
      <c r="H91" s="81"/>
    </row>
    <row r="92" spans="2:8" s="42" customFormat="1">
      <c r="B92" s="45"/>
      <c r="H92" s="81"/>
    </row>
    <row r="93" spans="2:8" s="42" customFormat="1">
      <c r="B93" s="45"/>
      <c r="H93" s="81"/>
    </row>
    <row r="94" spans="2:8" s="42" customFormat="1">
      <c r="B94" s="45"/>
      <c r="H94" s="81"/>
    </row>
    <row r="95" spans="2:8" s="42" customFormat="1">
      <c r="B95" s="45"/>
      <c r="H95" s="81"/>
    </row>
    <row r="96" spans="2:8" s="42" customFormat="1">
      <c r="B96" s="45"/>
      <c r="H96" s="81"/>
    </row>
    <row r="97" spans="2:8" s="42" customFormat="1">
      <c r="B97" s="45"/>
      <c r="H97" s="81"/>
    </row>
    <row r="98" spans="2:8" s="42" customFormat="1">
      <c r="B98" s="45"/>
      <c r="H98" s="81"/>
    </row>
    <row r="99" spans="2:8" s="42" customFormat="1">
      <c r="B99" s="45"/>
      <c r="H99" s="81"/>
    </row>
    <row r="100" spans="2:8" s="42" customFormat="1">
      <c r="B100" s="45"/>
      <c r="H100" s="81"/>
    </row>
    <row r="101" spans="2:8" s="42" customFormat="1">
      <c r="B101" s="45"/>
      <c r="H101" s="81"/>
    </row>
    <row r="102" spans="2:8" s="42" customFormat="1">
      <c r="B102" s="45"/>
      <c r="H102" s="81"/>
    </row>
    <row r="103" spans="2:8" s="42" customFormat="1">
      <c r="B103" s="45"/>
      <c r="H103" s="81"/>
    </row>
    <row r="104" spans="2:8" s="42" customFormat="1">
      <c r="B104" s="45"/>
      <c r="H104" s="81"/>
    </row>
    <row r="105" spans="2:8" s="42" customFormat="1">
      <c r="B105" s="45"/>
      <c r="H105" s="81"/>
    </row>
    <row r="106" spans="2:8" s="42" customFormat="1">
      <c r="B106" s="45"/>
      <c r="H106" s="81"/>
    </row>
    <row r="107" spans="2:8" s="42" customFormat="1">
      <c r="B107" s="45"/>
      <c r="H107" s="81"/>
    </row>
    <row r="108" spans="2:8" s="42" customFormat="1">
      <c r="B108" s="45"/>
      <c r="H108" s="81"/>
    </row>
    <row r="109" spans="2:8" s="42" customFormat="1">
      <c r="B109" s="45"/>
      <c r="H109" s="81"/>
    </row>
    <row r="110" spans="2:8" s="42" customFormat="1">
      <c r="B110" s="45"/>
      <c r="H110" s="81"/>
    </row>
    <row r="111" spans="2:8" s="42" customFormat="1">
      <c r="B111" s="45"/>
      <c r="H111" s="81"/>
    </row>
    <row r="112" spans="2:8" s="42" customFormat="1">
      <c r="B112" s="45"/>
      <c r="H112" s="81"/>
    </row>
    <row r="113" spans="2:8" s="42" customFormat="1">
      <c r="B113" s="45"/>
      <c r="H113" s="81"/>
    </row>
    <row r="114" spans="2:8" s="42" customFormat="1">
      <c r="B114" s="45"/>
      <c r="H114" s="81"/>
    </row>
    <row r="115" spans="2:8" s="42" customFormat="1">
      <c r="B115" s="45"/>
      <c r="H115" s="81"/>
    </row>
    <row r="116" spans="2:8" s="42" customFormat="1">
      <c r="B116" s="45"/>
      <c r="H116" s="81"/>
    </row>
    <row r="117" spans="2:8" s="42" customFormat="1">
      <c r="B117" s="45"/>
      <c r="H117" s="81"/>
    </row>
    <row r="118" spans="2:8" s="42" customFormat="1">
      <c r="B118" s="45"/>
      <c r="H118" s="81"/>
    </row>
    <row r="119" spans="2:8" s="42" customFormat="1">
      <c r="B119" s="45"/>
      <c r="H119" s="81"/>
    </row>
    <row r="120" spans="2:8" s="42" customFormat="1">
      <c r="B120" s="45"/>
      <c r="H120" s="81"/>
    </row>
    <row r="121" spans="2:8" s="42" customFormat="1">
      <c r="B121" s="45"/>
      <c r="H121" s="81"/>
    </row>
    <row r="122" spans="2:8" s="42" customFormat="1">
      <c r="B122" s="45"/>
      <c r="H122" s="81"/>
    </row>
    <row r="123" spans="2:8" s="42" customFormat="1">
      <c r="B123" s="45"/>
      <c r="H123" s="81"/>
    </row>
    <row r="124" spans="2:8" s="42" customFormat="1">
      <c r="B124" s="45"/>
      <c r="H124" s="81"/>
    </row>
    <row r="125" spans="2:8" s="42" customFormat="1">
      <c r="B125" s="45"/>
      <c r="H125" s="81"/>
    </row>
    <row r="126" spans="2:8" s="42" customFormat="1">
      <c r="B126" s="45"/>
      <c r="H126" s="81"/>
    </row>
    <row r="127" spans="2:8" s="42" customFormat="1">
      <c r="B127" s="45"/>
      <c r="H127" s="81"/>
    </row>
    <row r="128" spans="2:8" s="42" customFormat="1">
      <c r="B128" s="45"/>
      <c r="H128" s="81"/>
    </row>
    <row r="129" spans="2:8" s="42" customFormat="1">
      <c r="B129" s="45"/>
      <c r="H129" s="81"/>
    </row>
    <row r="130" spans="2:8" s="42" customFormat="1">
      <c r="B130" s="45"/>
      <c r="H130" s="81"/>
    </row>
    <row r="131" spans="2:8" s="42" customFormat="1">
      <c r="B131" s="45"/>
      <c r="H131" s="81"/>
    </row>
    <row r="132" spans="2:8" s="42" customFormat="1">
      <c r="B132" s="45"/>
      <c r="H132" s="81"/>
    </row>
    <row r="133" spans="2:8" s="42" customFormat="1">
      <c r="B133" s="45"/>
      <c r="H133" s="81"/>
    </row>
    <row r="134" spans="2:8" s="42" customFormat="1">
      <c r="B134" s="45"/>
      <c r="H134" s="81"/>
    </row>
    <row r="135" spans="2:8" s="42" customFormat="1">
      <c r="B135" s="45"/>
      <c r="H135" s="81"/>
    </row>
    <row r="136" spans="2:8" s="42" customFormat="1">
      <c r="B136" s="45"/>
      <c r="H136" s="81"/>
    </row>
    <row r="137" spans="2:8" s="42" customFormat="1">
      <c r="B137" s="45"/>
      <c r="H137" s="81"/>
    </row>
    <row r="138" spans="2:8" s="42" customFormat="1">
      <c r="B138" s="45"/>
      <c r="H138" s="81"/>
    </row>
    <row r="139" spans="2:8" s="42" customFormat="1">
      <c r="B139" s="45"/>
      <c r="H139" s="81"/>
    </row>
    <row r="140" spans="2:8" s="42" customFormat="1">
      <c r="B140" s="45"/>
      <c r="H140" s="81"/>
    </row>
    <row r="141" spans="2:8" s="42" customFormat="1">
      <c r="B141" s="45"/>
      <c r="H141" s="81"/>
    </row>
    <row r="142" spans="2:8" s="42" customFormat="1">
      <c r="B142" s="45"/>
      <c r="H142" s="81"/>
    </row>
    <row r="143" spans="2:8" s="42" customFormat="1">
      <c r="B143" s="45"/>
      <c r="H143" s="81"/>
    </row>
    <row r="144" spans="2:8" s="42" customFormat="1">
      <c r="B144" s="45"/>
      <c r="H144" s="81"/>
    </row>
  </sheetData>
  <mergeCells count="1">
    <mergeCell ref="A1:G1"/>
  </mergeCells>
  <phoneticPr fontId="2" type="noConversion"/>
  <pageMargins left="0.39370078740157483" right="0.35433070866141736" top="0.31496062992125984" bottom="0.51181102362204722" header="0.19685039370078741" footer="0.27559055118110237"/>
  <pageSetup paperSize="9" scale="87" orientation="portrait" r:id="rId1"/>
  <headerFooter alignWithMargins="0">
    <oddFooter>&amp;CPage 19</oddFoot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U98"/>
  <sheetViews>
    <sheetView showGridLines="0" tabSelected="1" workbookViewId="0"/>
  </sheetViews>
  <sheetFormatPr defaultRowHeight="12.75"/>
  <cols>
    <col min="1" max="1" width="13.7109375" style="9" customWidth="1"/>
    <col min="2" max="2" width="4.5703125" style="218" customWidth="1"/>
    <col min="3" max="3" width="18.42578125" style="9" customWidth="1"/>
    <col min="4" max="4" width="9.5703125" style="11" customWidth="1"/>
    <col min="5" max="5" width="3.5703125" style="9" customWidth="1"/>
    <col min="6" max="6" width="9.42578125" style="11" customWidth="1"/>
    <col min="7" max="7" width="3.5703125" style="9" customWidth="1"/>
    <col min="8" max="8" width="10.140625" style="9" customWidth="1"/>
    <col min="9" max="9" width="3.5703125" style="9" customWidth="1"/>
    <col min="10" max="10" width="10.7109375" style="9" customWidth="1"/>
    <col min="11" max="11" width="3.5703125" style="9" customWidth="1"/>
    <col min="12" max="12" width="10.7109375" style="9" customWidth="1"/>
    <col min="13" max="13" width="3.5703125" style="9" customWidth="1"/>
    <col min="14" max="14" width="10" style="9" customWidth="1"/>
    <col min="15" max="15" width="4.85546875" style="9" customWidth="1"/>
    <col min="16" max="16384" width="9.140625" style="9"/>
  </cols>
  <sheetData>
    <row r="1" spans="1:16" s="288" customFormat="1">
      <c r="A1" s="242" t="str">
        <f>Organisation!A1</f>
        <v>Oxford Health Charitable Funds - 2013/2014</v>
      </c>
      <c r="B1" s="285"/>
      <c r="C1" s="286"/>
      <c r="D1" s="287"/>
      <c r="E1" s="286"/>
      <c r="F1" s="287"/>
      <c r="G1" s="286"/>
      <c r="H1" s="286"/>
      <c r="I1" s="286"/>
      <c r="J1" s="286"/>
      <c r="K1" s="286"/>
      <c r="L1" s="286"/>
      <c r="M1" s="286"/>
      <c r="N1" s="286"/>
    </row>
    <row r="2" spans="1:16" s="288" customFormat="1" ht="15">
      <c r="A2" s="244"/>
      <c r="B2" s="289"/>
      <c r="D2" s="290"/>
      <c r="F2" s="290"/>
      <c r="L2" s="145"/>
      <c r="N2" s="145"/>
    </row>
    <row r="3" spans="1:16" s="288" customFormat="1" ht="15.75">
      <c r="B3" s="289"/>
      <c r="C3" s="146" t="s">
        <v>352</v>
      </c>
      <c r="D3" s="290"/>
      <c r="F3" s="290"/>
    </row>
    <row r="4" spans="1:16" s="294" customFormat="1">
      <c r="A4" s="275"/>
      <c r="B4" s="291"/>
      <c r="C4" s="272"/>
      <c r="D4" s="292"/>
      <c r="E4" s="272"/>
      <c r="F4" s="293"/>
    </row>
    <row r="5" spans="1:16" s="272" customFormat="1">
      <c r="A5" s="167" t="s">
        <v>230</v>
      </c>
      <c r="B5" s="182">
        <v>3</v>
      </c>
      <c r="C5" s="272" t="s">
        <v>404</v>
      </c>
      <c r="E5" s="292"/>
      <c r="G5" s="292"/>
    </row>
    <row r="6" spans="1:16" s="71" customFormat="1">
      <c r="A6" s="167" t="s">
        <v>231</v>
      </c>
      <c r="B6" s="215"/>
      <c r="C6" s="272" t="s">
        <v>533</v>
      </c>
      <c r="E6" s="76"/>
      <c r="G6" s="76"/>
      <c r="P6" s="216"/>
    </row>
    <row r="7" spans="1:16" s="71" customFormat="1">
      <c r="A7" s="361" t="s">
        <v>284</v>
      </c>
      <c r="B7" s="215"/>
      <c r="C7" s="272" t="s">
        <v>531</v>
      </c>
      <c r="E7" s="76"/>
      <c r="G7" s="76"/>
      <c r="P7" s="176"/>
    </row>
    <row r="8" spans="1:16" s="71" customFormat="1">
      <c r="A8" s="361"/>
      <c r="B8" s="215"/>
      <c r="C8" s="272" t="s">
        <v>532</v>
      </c>
      <c r="E8" s="76"/>
      <c r="G8" s="76"/>
      <c r="P8" s="176"/>
    </row>
    <row r="9" spans="1:16" s="92" customFormat="1" ht="9" customHeight="1">
      <c r="A9" s="89"/>
      <c r="B9" s="217"/>
      <c r="C9" s="91"/>
      <c r="D9" s="91"/>
      <c r="E9" s="91"/>
      <c r="F9" s="91"/>
      <c r="G9" s="91"/>
      <c r="H9" s="91"/>
      <c r="I9" s="91"/>
      <c r="J9" s="91"/>
      <c r="K9" s="91"/>
      <c r="L9" s="91"/>
      <c r="M9" s="91"/>
      <c r="N9" s="91"/>
    </row>
    <row r="10" spans="1:16" s="71" customFormat="1" hidden="1">
      <c r="A10" s="75"/>
      <c r="B10" s="214"/>
      <c r="D10" s="76"/>
      <c r="F10" s="76"/>
    </row>
    <row r="11" spans="1:16" hidden="1">
      <c r="A11" s="12" t="s">
        <v>363</v>
      </c>
      <c r="B11" s="32">
        <v>3</v>
      </c>
    </row>
    <row r="12" spans="1:16" hidden="1">
      <c r="A12" s="12" t="s">
        <v>364</v>
      </c>
    </row>
    <row r="13" spans="1:16" hidden="1">
      <c r="A13" s="12" t="s">
        <v>365</v>
      </c>
    </row>
    <row r="14" spans="1:16" hidden="1">
      <c r="A14" s="12" t="s">
        <v>366</v>
      </c>
    </row>
    <row r="15" spans="1:16" hidden="1">
      <c r="A15" s="12" t="s">
        <v>260</v>
      </c>
      <c r="D15" s="9"/>
      <c r="E15" s="5"/>
      <c r="F15" s="5"/>
      <c r="G15" s="5"/>
      <c r="H15" s="5"/>
      <c r="I15" s="8"/>
      <c r="J15" s="5"/>
      <c r="K15" s="8"/>
      <c r="L15" s="5"/>
      <c r="M15" s="8"/>
      <c r="N15" s="5"/>
    </row>
    <row r="16" spans="1:16" s="89" customFormat="1" ht="8.25" hidden="1">
      <c r="B16" s="219"/>
      <c r="C16" s="91"/>
      <c r="D16" s="91"/>
      <c r="E16" s="93"/>
      <c r="F16" s="94"/>
      <c r="G16" s="94"/>
      <c r="H16" s="94"/>
      <c r="I16" s="95"/>
      <c r="J16" s="93"/>
      <c r="K16" s="95"/>
      <c r="L16" s="93"/>
      <c r="M16" s="95"/>
      <c r="N16" s="93"/>
    </row>
    <row r="18" spans="1:19">
      <c r="A18" s="165" t="s">
        <v>353</v>
      </c>
      <c r="B18" s="182">
        <v>4</v>
      </c>
      <c r="C18" s="272" t="s">
        <v>418</v>
      </c>
      <c r="D18" s="76"/>
      <c r="E18" s="76"/>
      <c r="F18" s="76"/>
      <c r="G18" s="76"/>
      <c r="H18" s="76"/>
      <c r="I18" s="76"/>
      <c r="J18" s="193"/>
      <c r="K18" s="72"/>
      <c r="L18" s="78"/>
      <c r="M18" s="72"/>
      <c r="N18" s="78"/>
    </row>
    <row r="19" spans="1:19">
      <c r="A19" s="165" t="s">
        <v>417</v>
      </c>
      <c r="B19" s="182"/>
      <c r="C19" s="272" t="s">
        <v>433</v>
      </c>
      <c r="D19" s="76"/>
      <c r="E19" s="76"/>
      <c r="F19" s="76"/>
      <c r="G19" s="76"/>
      <c r="H19" s="76"/>
      <c r="I19" s="76"/>
      <c r="J19" s="193"/>
      <c r="K19" s="72"/>
      <c r="L19" s="78"/>
      <c r="M19" s="72"/>
      <c r="N19" s="78"/>
    </row>
    <row r="20" spans="1:19">
      <c r="A20" s="165" t="s">
        <v>281</v>
      </c>
      <c r="B20" s="182"/>
      <c r="C20" s="71"/>
      <c r="D20" s="76"/>
      <c r="E20" s="76"/>
      <c r="F20" s="76"/>
      <c r="G20" s="76"/>
      <c r="H20" s="76"/>
      <c r="I20" s="76"/>
      <c r="J20" s="193"/>
      <c r="K20" s="72"/>
      <c r="L20" s="78"/>
      <c r="M20" s="72"/>
      <c r="N20" s="78"/>
      <c r="P20" s="71"/>
    </row>
    <row r="21" spans="1:19" s="89" customFormat="1" ht="8.25">
      <c r="B21" s="362"/>
      <c r="C21" s="91"/>
      <c r="D21" s="95"/>
      <c r="E21" s="93"/>
      <c r="F21" s="95"/>
      <c r="G21" s="93"/>
      <c r="H21" s="95"/>
      <c r="I21" s="93"/>
      <c r="J21" s="95"/>
      <c r="K21" s="94"/>
      <c r="L21" s="96"/>
      <c r="M21" s="94"/>
      <c r="N21" s="96"/>
    </row>
    <row r="22" spans="1:19">
      <c r="B22" s="363"/>
    </row>
    <row r="23" spans="1:19">
      <c r="A23" s="165" t="s">
        <v>341</v>
      </c>
      <c r="B23" s="182">
        <v>5</v>
      </c>
      <c r="C23" s="272" t="s">
        <v>20</v>
      </c>
      <c r="D23" s="76"/>
      <c r="E23" s="76"/>
      <c r="F23" s="76"/>
      <c r="G23" s="76"/>
      <c r="H23" s="76"/>
      <c r="I23" s="76"/>
      <c r="J23" s="193"/>
      <c r="K23" s="72"/>
      <c r="L23" s="78"/>
      <c r="M23" s="72"/>
      <c r="N23" s="78"/>
    </row>
    <row r="24" spans="1:19">
      <c r="A24" s="165" t="s">
        <v>313</v>
      </c>
      <c r="B24" s="364"/>
      <c r="C24" s="272" t="s">
        <v>27</v>
      </c>
      <c r="D24" s="78"/>
      <c r="E24" s="78"/>
      <c r="F24" s="78"/>
      <c r="G24" s="78"/>
      <c r="H24" s="78"/>
      <c r="I24" s="78"/>
      <c r="J24" s="194"/>
      <c r="K24" s="72"/>
      <c r="L24" s="187"/>
      <c r="M24" s="72"/>
      <c r="N24" s="187"/>
    </row>
    <row r="25" spans="1:19">
      <c r="A25" s="165" t="s">
        <v>475</v>
      </c>
      <c r="B25" s="364"/>
      <c r="C25" s="272"/>
      <c r="D25" s="78"/>
      <c r="E25" s="78"/>
      <c r="F25" s="78"/>
      <c r="G25" s="78"/>
      <c r="H25" s="78"/>
      <c r="I25" s="78"/>
      <c r="J25" s="194"/>
      <c r="K25" s="72"/>
      <c r="L25" s="187"/>
      <c r="M25" s="72"/>
      <c r="N25" s="187"/>
    </row>
    <row r="26" spans="1:19">
      <c r="A26" s="165" t="s">
        <v>353</v>
      </c>
      <c r="B26" s="363"/>
      <c r="C26" s="91"/>
      <c r="D26" s="95"/>
      <c r="E26" s="93"/>
      <c r="F26" s="95"/>
      <c r="G26" s="93"/>
      <c r="H26" s="95"/>
      <c r="I26" s="93"/>
      <c r="J26" s="95"/>
      <c r="K26" s="94"/>
      <c r="L26" s="96"/>
      <c r="M26" s="94"/>
      <c r="N26" s="96"/>
    </row>
    <row r="27" spans="1:19">
      <c r="B27" s="363"/>
    </row>
    <row r="28" spans="1:19">
      <c r="A28" s="165" t="s">
        <v>317</v>
      </c>
      <c r="B28" s="182">
        <v>6</v>
      </c>
      <c r="C28" s="294"/>
      <c r="D28" s="294"/>
      <c r="E28" s="294"/>
      <c r="F28" s="293"/>
      <c r="G28" s="295"/>
      <c r="H28" s="295" t="s">
        <v>316</v>
      </c>
      <c r="I28" s="295"/>
      <c r="J28" s="283" t="s">
        <v>320</v>
      </c>
      <c r="K28" s="295"/>
      <c r="L28" s="151" t="s">
        <v>280</v>
      </c>
      <c r="M28" s="295"/>
      <c r="N28" s="295" t="s">
        <v>280</v>
      </c>
    </row>
    <row r="29" spans="1:19">
      <c r="A29" s="165" t="s">
        <v>256</v>
      </c>
      <c r="C29" s="294" t="s">
        <v>346</v>
      </c>
      <c r="D29" s="294"/>
      <c r="E29" s="294"/>
      <c r="F29" s="295" t="s">
        <v>350</v>
      </c>
      <c r="G29" s="295"/>
      <c r="H29" s="295" t="s">
        <v>353</v>
      </c>
      <c r="I29" s="295"/>
      <c r="J29" s="283" t="s">
        <v>318</v>
      </c>
      <c r="K29" s="295"/>
      <c r="L29" s="166">
        <f>+Organisation!$B$8</f>
        <v>2014</v>
      </c>
      <c r="M29" s="295"/>
      <c r="N29" s="296">
        <f>+Organisation!$B$9</f>
        <v>2013</v>
      </c>
      <c r="P29" s="176"/>
    </row>
    <row r="30" spans="1:19">
      <c r="A30" s="165" t="s">
        <v>257</v>
      </c>
      <c r="B30" s="220"/>
      <c r="C30" s="243"/>
      <c r="D30" s="294"/>
      <c r="E30" s="294"/>
      <c r="F30" s="295" t="s">
        <v>282</v>
      </c>
      <c r="G30" s="295"/>
      <c r="H30" s="295" t="s">
        <v>282</v>
      </c>
      <c r="I30" s="295"/>
      <c r="J30" s="295" t="s">
        <v>282</v>
      </c>
      <c r="K30" s="295"/>
      <c r="L30" s="151" t="s">
        <v>282</v>
      </c>
      <c r="M30" s="295"/>
      <c r="N30" s="295" t="s">
        <v>282</v>
      </c>
    </row>
    <row r="31" spans="1:19">
      <c r="A31" s="165" t="s">
        <v>258</v>
      </c>
      <c r="B31" s="221"/>
      <c r="D31" s="9"/>
      <c r="H31" s="11"/>
      <c r="L31" s="12"/>
      <c r="N31" s="12"/>
    </row>
    <row r="32" spans="1:19">
      <c r="C32" s="272" t="s">
        <v>104</v>
      </c>
      <c r="D32" s="9"/>
      <c r="F32" s="262">
        <f>ROUND(9398.18/1000,0)</f>
        <v>9</v>
      </c>
      <c r="G32" s="64"/>
      <c r="H32" s="262">
        <f>ROUND((273899.93-9398.18)/1000,0)</f>
        <v>265</v>
      </c>
      <c r="I32" s="262"/>
      <c r="J32" s="262">
        <f>ROUND(12242.32/1000,0)</f>
        <v>12</v>
      </c>
      <c r="K32" s="262"/>
      <c r="L32" s="169">
        <f>SUM(F32:J32)</f>
        <v>286</v>
      </c>
      <c r="M32" s="64"/>
      <c r="N32" s="262">
        <v>276</v>
      </c>
      <c r="S32" s="176"/>
    </row>
    <row r="33" spans="1:19">
      <c r="C33" s="294" t="s">
        <v>314</v>
      </c>
      <c r="D33" s="9"/>
      <c r="F33" s="262">
        <f>ROUND(802.68/1000,0)</f>
        <v>1</v>
      </c>
      <c r="G33" s="64"/>
      <c r="H33" s="262">
        <f>ROUND((6818.02-802.68)/1000,0)</f>
        <v>6</v>
      </c>
      <c r="I33" s="262"/>
      <c r="J33" s="262">
        <f>ROUND(6280.06/1000,0)</f>
        <v>6</v>
      </c>
      <c r="K33" s="262"/>
      <c r="L33" s="169">
        <f>SUM(F33:J33)</f>
        <v>13</v>
      </c>
      <c r="M33" s="64"/>
      <c r="N33" s="262">
        <v>13</v>
      </c>
      <c r="S33" s="176"/>
    </row>
    <row r="34" spans="1:19">
      <c r="C34" s="294" t="s">
        <v>315</v>
      </c>
      <c r="D34" s="9"/>
      <c r="F34" s="262">
        <f>ROUND(351.92/1000,0)</f>
        <v>0</v>
      </c>
      <c r="G34" s="64"/>
      <c r="H34" s="262">
        <f>ROUND((3696.59-351.92)/1000,0)+1</f>
        <v>4</v>
      </c>
      <c r="I34" s="262"/>
      <c r="J34" s="262">
        <f>ROUND(2202.44/1000,0)</f>
        <v>2</v>
      </c>
      <c r="K34" s="262"/>
      <c r="L34" s="169">
        <f>SUM(F34:J34)</f>
        <v>6</v>
      </c>
      <c r="M34" s="64"/>
      <c r="N34" s="262">
        <v>2</v>
      </c>
      <c r="S34" s="176"/>
    </row>
    <row r="35" spans="1:19">
      <c r="C35" s="294" t="s">
        <v>347</v>
      </c>
      <c r="D35" s="9"/>
      <c r="F35" s="262">
        <f>ROUND(1395.11/1000,0)</f>
        <v>1</v>
      </c>
      <c r="G35" s="64"/>
      <c r="H35" s="262">
        <f>ROUND((48093.9-1395.11)/1000,0)</f>
        <v>47</v>
      </c>
      <c r="I35" s="262"/>
      <c r="J35" s="262">
        <f>ROUND(6531.28/1000,0)</f>
        <v>7</v>
      </c>
      <c r="K35" s="262"/>
      <c r="L35" s="169">
        <f>SUM(F35:J35)</f>
        <v>55</v>
      </c>
      <c r="M35" s="64"/>
      <c r="N35" s="262">
        <v>51</v>
      </c>
      <c r="S35" s="176"/>
    </row>
    <row r="36" spans="1:19" ht="13.5" thickBot="1">
      <c r="D36" s="9"/>
      <c r="F36" s="171">
        <f>SUM(F32:F35)</f>
        <v>11</v>
      </c>
      <c r="G36" s="65"/>
      <c r="H36" s="171">
        <f>SUM(H32:H35)</f>
        <v>322</v>
      </c>
      <c r="I36" s="169"/>
      <c r="J36" s="171">
        <f>SUM(J32:J35)</f>
        <v>27</v>
      </c>
      <c r="K36" s="262"/>
      <c r="L36" s="171">
        <f>SUM(L32:L35)</f>
        <v>360</v>
      </c>
      <c r="M36" s="64"/>
      <c r="N36" s="297">
        <f>SUM(N32:N35)</f>
        <v>342</v>
      </c>
      <c r="S36" s="176"/>
    </row>
    <row r="37" spans="1:19" s="89" customFormat="1" ht="12" customHeight="1">
      <c r="B37" s="219"/>
      <c r="C37" s="91"/>
      <c r="D37" s="95"/>
      <c r="E37" s="93"/>
      <c r="F37" s="95"/>
      <c r="G37" s="93"/>
      <c r="H37" s="95"/>
      <c r="I37" s="93"/>
      <c r="J37" s="95"/>
      <c r="K37" s="94"/>
      <c r="L37" s="96"/>
      <c r="M37" s="94"/>
      <c r="N37" s="96"/>
      <c r="S37" s="316"/>
    </row>
    <row r="39" spans="1:19" s="5" customFormat="1">
      <c r="A39" s="165" t="s">
        <v>317</v>
      </c>
      <c r="B39" s="365" t="s">
        <v>405</v>
      </c>
      <c r="C39" s="289" t="s">
        <v>545</v>
      </c>
      <c r="D39" s="8"/>
      <c r="F39" s="8"/>
      <c r="I39" s="35"/>
      <c r="P39" s="200"/>
    </row>
    <row r="40" spans="1:19" s="5" customFormat="1">
      <c r="A40" s="165" t="s">
        <v>359</v>
      </c>
      <c r="B40" s="221"/>
      <c r="C40" s="289"/>
      <c r="D40" s="8"/>
      <c r="F40" s="8"/>
      <c r="I40" s="35"/>
    </row>
    <row r="41" spans="1:19">
      <c r="A41" s="165" t="s">
        <v>360</v>
      </c>
      <c r="B41" s="220"/>
      <c r="C41" s="36"/>
      <c r="D41" s="293"/>
      <c r="E41" s="294"/>
      <c r="F41" s="293"/>
      <c r="G41" s="294"/>
      <c r="H41" s="294"/>
      <c r="I41" s="294"/>
      <c r="J41" s="295" t="s">
        <v>233</v>
      </c>
      <c r="K41" s="294"/>
      <c r="L41" s="288"/>
      <c r="N41" s="5"/>
    </row>
    <row r="42" spans="1:19">
      <c r="A42" s="165" t="s">
        <v>318</v>
      </c>
      <c r="B42" s="220"/>
      <c r="C42" s="36"/>
      <c r="D42" s="295" t="s">
        <v>359</v>
      </c>
      <c r="E42" s="295"/>
      <c r="F42" s="295" t="s">
        <v>359</v>
      </c>
      <c r="G42" s="295"/>
      <c r="H42" s="294"/>
      <c r="I42" s="295"/>
      <c r="J42" s="295" t="s">
        <v>259</v>
      </c>
      <c r="K42" s="295"/>
      <c r="L42" s="151" t="s">
        <v>280</v>
      </c>
      <c r="M42" s="68"/>
    </row>
    <row r="43" spans="1:19">
      <c r="B43" s="220"/>
      <c r="C43" s="36"/>
      <c r="D43" s="295" t="s">
        <v>318</v>
      </c>
      <c r="E43" s="295"/>
      <c r="F43" s="295" t="s">
        <v>318</v>
      </c>
      <c r="G43" s="295"/>
      <c r="H43" s="151" t="s">
        <v>280</v>
      </c>
      <c r="I43" s="295"/>
      <c r="J43" s="295" t="s">
        <v>354</v>
      </c>
      <c r="K43" s="295"/>
      <c r="L43" s="164" t="s">
        <v>359</v>
      </c>
      <c r="M43" s="68"/>
    </row>
    <row r="44" spans="1:19">
      <c r="D44" s="295" t="s">
        <v>232</v>
      </c>
      <c r="E44" s="295"/>
      <c r="F44" s="295" t="s">
        <v>232</v>
      </c>
      <c r="G44" s="295"/>
      <c r="H44" s="151" t="s">
        <v>359</v>
      </c>
      <c r="I44" s="295"/>
      <c r="J44" s="295" t="s">
        <v>232</v>
      </c>
      <c r="K44" s="295"/>
      <c r="L44" s="164" t="s">
        <v>360</v>
      </c>
      <c r="M44" s="68"/>
    </row>
    <row r="45" spans="1:19">
      <c r="D45" s="295" t="s">
        <v>277</v>
      </c>
      <c r="E45" s="295"/>
      <c r="F45" s="295" t="s">
        <v>278</v>
      </c>
      <c r="G45" s="295"/>
      <c r="H45" s="151" t="s">
        <v>318</v>
      </c>
      <c r="I45" s="295"/>
      <c r="J45" s="295" t="s">
        <v>257</v>
      </c>
      <c r="K45" s="295"/>
      <c r="L45" s="164" t="s">
        <v>318</v>
      </c>
      <c r="M45" s="68"/>
    </row>
    <row r="46" spans="1:19">
      <c r="A46" s="12"/>
      <c r="B46" s="220"/>
      <c r="D46" s="295" t="s">
        <v>281</v>
      </c>
      <c r="E46" s="295"/>
      <c r="F46" s="295" t="s">
        <v>281</v>
      </c>
      <c r="G46" s="295"/>
      <c r="H46" s="166">
        <f>+Organisation!$B$8</f>
        <v>2014</v>
      </c>
      <c r="I46" s="295"/>
      <c r="J46" s="295" t="s">
        <v>353</v>
      </c>
      <c r="K46" s="295"/>
      <c r="L46" s="166">
        <f>+Organisation!$B$8</f>
        <v>2014</v>
      </c>
      <c r="M46" s="68"/>
    </row>
    <row r="47" spans="1:19">
      <c r="D47" s="295" t="s">
        <v>282</v>
      </c>
      <c r="E47" s="295"/>
      <c r="F47" s="295" t="s">
        <v>282</v>
      </c>
      <c r="G47" s="295"/>
      <c r="H47" s="151" t="s">
        <v>282</v>
      </c>
      <c r="I47" s="295"/>
      <c r="J47" s="295" t="s">
        <v>282</v>
      </c>
      <c r="K47" s="295"/>
      <c r="L47" s="151" t="s">
        <v>282</v>
      </c>
      <c r="M47" s="68"/>
    </row>
    <row r="48" spans="1:19" s="89" customFormat="1" ht="8.25">
      <c r="B48" s="219"/>
      <c r="D48" s="90"/>
      <c r="E48" s="90"/>
      <c r="F48" s="90"/>
      <c r="G48" s="90"/>
      <c r="H48" s="109"/>
      <c r="I48" s="90"/>
      <c r="J48" s="90"/>
      <c r="K48" s="90"/>
      <c r="L48" s="109"/>
      <c r="M48" s="90"/>
    </row>
    <row r="49" spans="3:16">
      <c r="C49" s="294" t="s">
        <v>319</v>
      </c>
      <c r="D49" s="262">
        <f>ROUND(12478.5/1000,0)</f>
        <v>12</v>
      </c>
      <c r="E49" s="262"/>
      <c r="F49" s="262">
        <f>ROUND(1825.65/1000,0)</f>
        <v>2</v>
      </c>
      <c r="G49" s="64"/>
      <c r="H49" s="169">
        <f>SUM(D49:F49)</f>
        <v>14</v>
      </c>
      <c r="I49" s="64"/>
      <c r="J49" s="262">
        <f>ROUND(19847.21/1000,0)</f>
        <v>20</v>
      </c>
      <c r="K49" s="64"/>
      <c r="L49" s="169">
        <f>H49+J49</f>
        <v>34</v>
      </c>
      <c r="M49" s="64"/>
    </row>
    <row r="50" spans="3:16">
      <c r="C50" s="294" t="s">
        <v>220</v>
      </c>
      <c r="D50" s="262">
        <f>ROUND(4284.75/1000,0)</f>
        <v>4</v>
      </c>
      <c r="E50" s="262"/>
      <c r="F50" s="262">
        <f>ROUND(626.87/1000,0)</f>
        <v>1</v>
      </c>
      <c r="G50" s="64"/>
      <c r="H50" s="169">
        <f>SUM(D50:F50)</f>
        <v>5</v>
      </c>
      <c r="I50" s="64"/>
      <c r="J50" s="262">
        <v>0</v>
      </c>
      <c r="K50" s="64"/>
      <c r="L50" s="169">
        <f>H50+J50</f>
        <v>5</v>
      </c>
      <c r="M50" s="64"/>
    </row>
    <row r="51" spans="3:16">
      <c r="C51" s="294" t="s">
        <v>17</v>
      </c>
      <c r="D51" s="262">
        <f>ROUND((8435.22)/1000,0)+1</f>
        <v>9</v>
      </c>
      <c r="E51" s="195"/>
      <c r="F51" s="262">
        <f>ROUND((1234.1)/1000,0)</f>
        <v>1</v>
      </c>
      <c r="G51" s="262"/>
      <c r="H51" s="169">
        <f>SUM(D51:F51)</f>
        <v>10</v>
      </c>
      <c r="I51" s="64"/>
      <c r="J51" s="262">
        <f>ROUND(7410.88/1000,0)</f>
        <v>7</v>
      </c>
      <c r="K51" s="64"/>
      <c r="L51" s="169">
        <f>H51+J51</f>
        <v>17</v>
      </c>
      <c r="M51" s="64"/>
      <c r="P51" s="177"/>
    </row>
    <row r="52" spans="3:16" ht="13.5" thickBot="1">
      <c r="C52" s="71"/>
      <c r="D52" s="171">
        <f>SUM(D49:D51)</f>
        <v>25</v>
      </c>
      <c r="E52" s="351"/>
      <c r="F52" s="171">
        <f>SUM(F49:F51)</f>
        <v>4</v>
      </c>
      <c r="G52" s="165"/>
      <c r="H52" s="171">
        <f>SUM(H49:H51)</f>
        <v>29</v>
      </c>
      <c r="I52" s="12"/>
      <c r="J52" s="171">
        <f>SUM(J49:J51)</f>
        <v>27</v>
      </c>
      <c r="L52" s="171">
        <f>SUM(L49:L51)</f>
        <v>56</v>
      </c>
    </row>
    <row r="53" spans="3:16" ht="18" customHeight="1">
      <c r="D53" s="64"/>
      <c r="F53" s="64"/>
      <c r="H53" s="65"/>
      <c r="J53" s="64"/>
      <c r="L53" s="64"/>
      <c r="M53" s="71"/>
      <c r="N53" s="127"/>
    </row>
    <row r="54" spans="3:16">
      <c r="C54" s="390" t="s">
        <v>479</v>
      </c>
      <c r="D54" s="76"/>
      <c r="E54" s="71"/>
      <c r="F54" s="76"/>
      <c r="G54" s="71"/>
      <c r="H54" s="272"/>
      <c r="I54" s="272"/>
      <c r="J54" s="283" t="s">
        <v>233</v>
      </c>
      <c r="K54" s="272"/>
      <c r="L54" s="298"/>
      <c r="M54" s="71"/>
      <c r="N54" s="5"/>
    </row>
    <row r="55" spans="3:16">
      <c r="C55" s="208"/>
      <c r="D55" s="107"/>
      <c r="E55" s="107"/>
      <c r="F55" s="107"/>
      <c r="G55" s="107"/>
      <c r="H55" s="272"/>
      <c r="I55" s="283"/>
      <c r="J55" s="283" t="s">
        <v>259</v>
      </c>
      <c r="K55" s="283"/>
      <c r="L55" s="283" t="s">
        <v>280</v>
      </c>
      <c r="M55" s="107"/>
      <c r="N55" s="5"/>
    </row>
    <row r="56" spans="3:16">
      <c r="C56" s="208"/>
      <c r="D56" s="107"/>
      <c r="E56" s="107"/>
      <c r="F56" s="107"/>
      <c r="G56" s="107"/>
      <c r="H56" s="283" t="s">
        <v>280</v>
      </c>
      <c r="I56" s="283"/>
      <c r="J56" s="283" t="s">
        <v>354</v>
      </c>
      <c r="K56" s="283"/>
      <c r="L56" s="283" t="s">
        <v>359</v>
      </c>
      <c r="M56" s="107"/>
      <c r="N56" s="5"/>
    </row>
    <row r="57" spans="3:16">
      <c r="C57" s="71"/>
      <c r="D57" s="107"/>
      <c r="E57" s="107"/>
      <c r="F57" s="107"/>
      <c r="G57" s="107"/>
      <c r="H57" s="283" t="s">
        <v>359</v>
      </c>
      <c r="I57" s="283"/>
      <c r="J57" s="283" t="s">
        <v>232</v>
      </c>
      <c r="K57" s="283"/>
      <c r="L57" s="283" t="s">
        <v>360</v>
      </c>
      <c r="M57" s="107"/>
      <c r="N57" s="5"/>
    </row>
    <row r="58" spans="3:16">
      <c r="C58" s="71"/>
      <c r="D58" s="107"/>
      <c r="E58" s="107"/>
      <c r="F58" s="107"/>
      <c r="G58" s="107"/>
      <c r="H58" s="283" t="s">
        <v>318</v>
      </c>
      <c r="I58" s="283"/>
      <c r="J58" s="283" t="s">
        <v>257</v>
      </c>
      <c r="K58" s="283"/>
      <c r="L58" s="283" t="s">
        <v>318</v>
      </c>
      <c r="M58" s="107"/>
      <c r="N58" s="5"/>
    </row>
    <row r="59" spans="3:16">
      <c r="C59" s="71"/>
      <c r="D59" s="107"/>
      <c r="E59" s="107"/>
      <c r="F59" s="107"/>
      <c r="G59" s="107"/>
      <c r="H59" s="299">
        <f>+Organisation!$B$9</f>
        <v>2013</v>
      </c>
      <c r="I59" s="283"/>
      <c r="J59" s="283" t="s">
        <v>353</v>
      </c>
      <c r="K59" s="283"/>
      <c r="L59" s="299">
        <f>+Organisation!$B$9</f>
        <v>2013</v>
      </c>
      <c r="M59" s="107"/>
      <c r="N59" s="5"/>
    </row>
    <row r="60" spans="3:16">
      <c r="C60" s="71"/>
      <c r="D60" s="107"/>
      <c r="E60" s="107"/>
      <c r="F60" s="107"/>
      <c r="G60" s="107"/>
      <c r="H60" s="283" t="s">
        <v>282</v>
      </c>
      <c r="I60" s="283"/>
      <c r="J60" s="283" t="s">
        <v>282</v>
      </c>
      <c r="K60" s="283"/>
      <c r="L60" s="283" t="s">
        <v>282</v>
      </c>
      <c r="M60" s="107"/>
      <c r="N60" s="5"/>
    </row>
    <row r="61" spans="3:16">
      <c r="C61" s="92"/>
      <c r="D61" s="107"/>
      <c r="E61" s="107"/>
      <c r="F61" s="107"/>
      <c r="G61" s="209"/>
      <c r="H61" s="222"/>
      <c r="I61" s="209"/>
      <c r="J61" s="209"/>
      <c r="K61" s="209"/>
      <c r="L61" s="222"/>
      <c r="M61" s="209"/>
      <c r="N61" s="5"/>
    </row>
    <row r="62" spans="3:16">
      <c r="C62" s="272" t="s">
        <v>319</v>
      </c>
      <c r="D62" s="283"/>
      <c r="E62" s="283"/>
      <c r="F62" s="283"/>
      <c r="G62" s="261"/>
      <c r="H62" s="261">
        <v>11</v>
      </c>
      <c r="I62" s="261"/>
      <c r="J62" s="261">
        <v>17</v>
      </c>
      <c r="K62" s="261"/>
      <c r="L62" s="261">
        <f>SUM(H62:K62)</f>
        <v>28</v>
      </c>
      <c r="M62" s="127"/>
      <c r="N62" s="5"/>
    </row>
    <row r="63" spans="3:16">
      <c r="C63" s="272" t="s">
        <v>220</v>
      </c>
      <c r="D63" s="283"/>
      <c r="E63" s="283"/>
      <c r="F63" s="283"/>
      <c r="G63" s="261"/>
      <c r="H63" s="261">
        <v>4</v>
      </c>
      <c r="I63" s="261"/>
      <c r="J63" s="261">
        <v>0</v>
      </c>
      <c r="K63" s="261"/>
      <c r="L63" s="261">
        <f>SUM(H63:K63)</f>
        <v>4</v>
      </c>
      <c r="M63" s="127"/>
      <c r="N63" s="5"/>
    </row>
    <row r="64" spans="3:16">
      <c r="C64" s="272" t="s">
        <v>17</v>
      </c>
      <c r="D64" s="283"/>
      <c r="E64" s="283"/>
      <c r="F64" s="283"/>
      <c r="G64" s="261"/>
      <c r="H64" s="261">
        <v>16</v>
      </c>
      <c r="I64" s="261"/>
      <c r="J64" s="261">
        <v>5</v>
      </c>
      <c r="K64" s="261"/>
      <c r="L64" s="261">
        <f>SUM(H64:K64)</f>
        <v>21</v>
      </c>
      <c r="M64" s="127"/>
      <c r="N64" s="5"/>
    </row>
    <row r="65" spans="1:16" ht="13.5" thickBot="1">
      <c r="C65" s="272"/>
      <c r="D65" s="283"/>
      <c r="E65" s="283"/>
      <c r="F65" s="283"/>
      <c r="G65" s="167"/>
      <c r="H65" s="300">
        <f>SUM(H62:H64)</f>
        <v>31</v>
      </c>
      <c r="I65" s="272"/>
      <c r="J65" s="300">
        <f>SUM(J62:J64)</f>
        <v>22</v>
      </c>
      <c r="K65" s="272"/>
      <c r="L65" s="300">
        <f>SUM(L62:L64)</f>
        <v>53</v>
      </c>
      <c r="M65" s="71"/>
      <c r="N65" s="5"/>
    </row>
    <row r="66" spans="1:16">
      <c r="C66" s="294"/>
      <c r="D66" s="169"/>
      <c r="E66" s="202"/>
      <c r="F66" s="169"/>
      <c r="G66" s="165"/>
      <c r="H66" s="169"/>
      <c r="I66" s="165"/>
      <c r="J66" s="169"/>
      <c r="K66" s="294"/>
      <c r="L66" s="169"/>
      <c r="N66" s="5"/>
      <c r="P66" s="177"/>
    </row>
    <row r="67" spans="1:16">
      <c r="C67" s="289" t="s">
        <v>18</v>
      </c>
      <c r="D67" s="301"/>
      <c r="E67" s="202"/>
      <c r="F67" s="301"/>
      <c r="G67" s="202"/>
      <c r="H67" s="301"/>
      <c r="I67" s="202"/>
      <c r="J67" s="301"/>
      <c r="K67" s="288"/>
      <c r="L67" s="288"/>
      <c r="M67" s="5"/>
      <c r="N67" s="5"/>
      <c r="P67" s="176"/>
    </row>
    <row r="68" spans="1:16" s="89" customFormat="1" ht="8.25" customHeight="1">
      <c r="B68" s="219"/>
      <c r="C68" s="110"/>
      <c r="D68" s="95"/>
      <c r="E68" s="93"/>
      <c r="F68" s="95"/>
      <c r="G68" s="93"/>
      <c r="H68" s="95"/>
      <c r="I68" s="93"/>
      <c r="J68" s="95"/>
      <c r="K68" s="94"/>
      <c r="L68" s="94"/>
      <c r="M68" s="94"/>
      <c r="N68" s="94"/>
    </row>
    <row r="70" spans="1:16">
      <c r="A70" s="167" t="s">
        <v>355</v>
      </c>
      <c r="B70" s="366" t="s">
        <v>406</v>
      </c>
      <c r="C70" s="289" t="s">
        <v>476</v>
      </c>
      <c r="D70" s="294"/>
      <c r="E70" s="294"/>
      <c r="F70" s="294"/>
      <c r="G70" s="294"/>
      <c r="H70" s="294"/>
      <c r="I70" s="294"/>
      <c r="J70" s="294"/>
      <c r="K70" s="294"/>
      <c r="L70" s="294"/>
      <c r="M70" s="294"/>
      <c r="N70" s="294"/>
    </row>
    <row r="71" spans="1:16">
      <c r="A71" s="167" t="s">
        <v>233</v>
      </c>
      <c r="B71" s="289"/>
      <c r="C71" s="289" t="s">
        <v>477</v>
      </c>
      <c r="D71" s="294"/>
      <c r="E71" s="294"/>
      <c r="F71" s="294"/>
      <c r="G71" s="294"/>
      <c r="H71" s="294"/>
      <c r="I71" s="294"/>
      <c r="J71" s="294"/>
      <c r="K71" s="294"/>
      <c r="L71" s="294"/>
      <c r="M71" s="294"/>
      <c r="N71" s="294"/>
    </row>
    <row r="72" spans="1:16">
      <c r="A72" s="167" t="s">
        <v>259</v>
      </c>
      <c r="B72" s="289"/>
      <c r="C72" s="294"/>
      <c r="D72" s="290"/>
      <c r="E72" s="290"/>
      <c r="F72" s="290"/>
      <c r="G72" s="290"/>
      <c r="H72" s="290"/>
      <c r="I72" s="293"/>
      <c r="J72" s="302"/>
      <c r="K72" s="244"/>
      <c r="L72" s="294"/>
      <c r="M72" s="244"/>
      <c r="N72" s="294"/>
    </row>
    <row r="73" spans="1:16">
      <c r="A73" s="167" t="s">
        <v>354</v>
      </c>
      <c r="B73" s="289"/>
      <c r="C73" s="294"/>
      <c r="D73" s="283" t="s">
        <v>356</v>
      </c>
      <c r="E73" s="295"/>
      <c r="F73" s="295" t="s">
        <v>322</v>
      </c>
      <c r="G73" s="295"/>
      <c r="H73" s="293"/>
      <c r="I73" s="294"/>
      <c r="J73" s="294"/>
      <c r="K73" s="295"/>
      <c r="L73" s="151" t="s">
        <v>280</v>
      </c>
      <c r="M73" s="295"/>
      <c r="N73" s="295" t="s">
        <v>280</v>
      </c>
    </row>
    <row r="74" spans="1:16">
      <c r="B74" s="289"/>
      <c r="C74" s="288"/>
      <c r="D74" s="283" t="s">
        <v>357</v>
      </c>
      <c r="E74" s="295"/>
      <c r="F74" s="295" t="s">
        <v>357</v>
      </c>
      <c r="G74" s="295"/>
      <c r="H74" s="295" t="s">
        <v>315</v>
      </c>
      <c r="I74" s="295"/>
      <c r="J74" s="295" t="s">
        <v>347</v>
      </c>
      <c r="K74" s="295"/>
      <c r="L74" s="166">
        <f>+Organisation!$B$8</f>
        <v>2014</v>
      </c>
      <c r="M74" s="295"/>
      <c r="N74" s="296">
        <f>+Organisation!$B$9</f>
        <v>2013</v>
      </c>
    </row>
    <row r="75" spans="1:16" s="89" customFormat="1">
      <c r="B75" s="367"/>
      <c r="C75" s="303"/>
      <c r="D75" s="295" t="s">
        <v>282</v>
      </c>
      <c r="E75" s="295"/>
      <c r="F75" s="295" t="s">
        <v>282</v>
      </c>
      <c r="G75" s="295"/>
      <c r="H75" s="295" t="s">
        <v>282</v>
      </c>
      <c r="I75" s="295"/>
      <c r="J75" s="295" t="s">
        <v>282</v>
      </c>
      <c r="K75" s="295"/>
      <c r="L75" s="151" t="s">
        <v>282</v>
      </c>
      <c r="M75" s="295"/>
      <c r="N75" s="295" t="s">
        <v>282</v>
      </c>
    </row>
    <row r="76" spans="1:16" ht="11.25" customHeight="1">
      <c r="B76" s="289"/>
      <c r="C76" s="5"/>
    </row>
    <row r="77" spans="1:16">
      <c r="A77" s="7"/>
      <c r="B77" s="289"/>
      <c r="C77" s="294" t="s">
        <v>319</v>
      </c>
      <c r="D77" s="262">
        <f>ROUND(8913.9/1000,0)</f>
        <v>9</v>
      </c>
      <c r="E77" s="195"/>
      <c r="F77" s="262">
        <f>ROUND(4572.65/1000,0)-1</f>
        <v>4</v>
      </c>
      <c r="G77" s="195"/>
      <c r="H77" s="262">
        <f>ROUND(1605.1/1000,0)</f>
        <v>2</v>
      </c>
      <c r="I77" s="262"/>
      <c r="J77" s="262">
        <f>ROUND(4755.57/1000,0)</f>
        <v>5</v>
      </c>
      <c r="K77" s="262"/>
      <c r="L77" s="180">
        <f>SUM(D77:J77)</f>
        <v>20</v>
      </c>
      <c r="M77" s="64"/>
      <c r="N77" s="261">
        <v>17</v>
      </c>
    </row>
    <row r="78" spans="1:16">
      <c r="A78" s="7"/>
      <c r="B78" s="289"/>
      <c r="C78" s="294" t="s">
        <v>17</v>
      </c>
      <c r="D78" s="262">
        <f>ROUND(3328.42/1000,0)</f>
        <v>3</v>
      </c>
      <c r="E78" s="195"/>
      <c r="F78" s="262">
        <f>ROUND(1707.41/1000,0)</f>
        <v>2</v>
      </c>
      <c r="G78" s="195"/>
      <c r="H78" s="262">
        <f>ROUND(599.34/1000,0)-1</f>
        <v>0</v>
      </c>
      <c r="I78" s="195"/>
      <c r="J78" s="262">
        <f>ROUND(1775.71/1000,0)</f>
        <v>2</v>
      </c>
      <c r="K78" s="262"/>
      <c r="L78" s="180">
        <f>SUM(D78:J78)</f>
        <v>7</v>
      </c>
      <c r="M78" s="64"/>
      <c r="N78" s="261">
        <v>5</v>
      </c>
      <c r="P78" s="177"/>
    </row>
    <row r="79" spans="1:16" ht="13.5" thickBot="1">
      <c r="A79" s="7"/>
      <c r="B79" s="289"/>
      <c r="C79" s="5"/>
      <c r="D79" s="171">
        <f>SUM(D77:D78)</f>
        <v>12</v>
      </c>
      <c r="E79" s="202"/>
      <c r="F79" s="171">
        <f>SUM(F77:F78)</f>
        <v>6</v>
      </c>
      <c r="G79" s="165"/>
      <c r="H79" s="171">
        <f>SUM(H77:H78)</f>
        <v>2</v>
      </c>
      <c r="I79" s="165"/>
      <c r="J79" s="171">
        <f>SUM(J77:J78)</f>
        <v>7</v>
      </c>
      <c r="K79" s="294"/>
      <c r="L79" s="171">
        <f>SUM(L77:L78)</f>
        <v>27</v>
      </c>
      <c r="N79" s="297">
        <f>SUM(N77:N78)</f>
        <v>22</v>
      </c>
    </row>
    <row r="80" spans="1:16" ht="12" customHeight="1">
      <c r="A80" s="10"/>
      <c r="B80" s="363"/>
      <c r="C80" s="3"/>
      <c r="D80" s="3"/>
      <c r="E80" s="4"/>
      <c r="F80" s="3"/>
      <c r="G80" s="4"/>
      <c r="H80" s="3"/>
      <c r="I80" s="4"/>
      <c r="J80" s="3"/>
      <c r="K80" s="3"/>
      <c r="L80" s="3"/>
      <c r="M80" s="3"/>
      <c r="N80" s="3"/>
    </row>
    <row r="81" spans="1:21">
      <c r="B81" s="363"/>
      <c r="C81" s="36"/>
      <c r="D81" s="26"/>
      <c r="E81" s="37"/>
      <c r="F81" s="26"/>
      <c r="G81" s="37"/>
      <c r="H81" s="26"/>
      <c r="I81" s="37"/>
      <c r="J81" s="26"/>
      <c r="K81" s="5"/>
      <c r="L81" s="5"/>
      <c r="M81" s="5"/>
      <c r="N81" s="5"/>
    </row>
    <row r="82" spans="1:21">
      <c r="A82" s="165" t="s">
        <v>317</v>
      </c>
      <c r="B82" s="368" t="s">
        <v>407</v>
      </c>
      <c r="C82" s="294" t="s">
        <v>398</v>
      </c>
      <c r="D82" s="2"/>
      <c r="E82" s="2"/>
      <c r="F82" s="2"/>
      <c r="J82" s="14"/>
    </row>
    <row r="83" spans="1:21">
      <c r="A83" s="165" t="s">
        <v>322</v>
      </c>
      <c r="B83" s="220"/>
      <c r="C83" s="294" t="s">
        <v>399</v>
      </c>
      <c r="D83" s="2"/>
      <c r="E83" s="2"/>
      <c r="F83" s="2"/>
      <c r="J83" s="17"/>
      <c r="P83" s="176"/>
    </row>
    <row r="84" spans="1:21">
      <c r="A84" s="165" t="s">
        <v>318</v>
      </c>
      <c r="B84" s="220"/>
      <c r="C84" s="294" t="s">
        <v>453</v>
      </c>
      <c r="D84" s="73"/>
      <c r="E84" s="2"/>
      <c r="F84" s="2"/>
      <c r="J84" s="80"/>
      <c r="P84" s="176"/>
      <c r="Q84" s="71"/>
      <c r="R84" s="71"/>
      <c r="S84" s="71"/>
      <c r="T84" s="71"/>
      <c r="U84" s="71"/>
    </row>
    <row r="85" spans="1:21">
      <c r="A85" s="12"/>
      <c r="B85" s="220"/>
      <c r="C85" s="272" t="s">
        <v>454</v>
      </c>
      <c r="D85" s="2"/>
      <c r="E85" s="2"/>
      <c r="F85" s="2"/>
      <c r="J85" s="80"/>
    </row>
    <row r="86" spans="1:21" s="71" customFormat="1">
      <c r="A86" s="79"/>
      <c r="B86" s="223"/>
      <c r="C86" s="272" t="s">
        <v>455</v>
      </c>
      <c r="D86" s="73"/>
      <c r="E86" s="73"/>
      <c r="F86" s="73"/>
      <c r="J86" s="80"/>
    </row>
    <row r="87" spans="1:21" s="89" customFormat="1" ht="9" customHeight="1">
      <c r="B87" s="219"/>
      <c r="C87" s="94"/>
      <c r="D87" s="96"/>
      <c r="E87" s="94"/>
      <c r="F87" s="96"/>
      <c r="G87" s="94"/>
      <c r="H87" s="96"/>
      <c r="I87" s="94"/>
      <c r="J87" s="96"/>
      <c r="K87" s="94"/>
      <c r="L87" s="94"/>
      <c r="M87" s="94"/>
      <c r="N87" s="94"/>
    </row>
    <row r="88" spans="1:21" hidden="1"/>
    <row r="89" spans="1:21" hidden="1">
      <c r="A89" s="12" t="s">
        <v>323</v>
      </c>
      <c r="B89" s="221">
        <v>7</v>
      </c>
      <c r="D89" s="9"/>
      <c r="F89" s="5"/>
      <c r="G89" s="11"/>
      <c r="I89" s="11"/>
      <c r="J89" s="106" t="s">
        <v>280</v>
      </c>
      <c r="K89" s="11"/>
      <c r="L89" s="68" t="s">
        <v>280</v>
      </c>
      <c r="M89" s="11"/>
      <c r="N89" s="68" t="s">
        <v>280</v>
      </c>
    </row>
    <row r="90" spans="1:21" hidden="1">
      <c r="A90" s="12" t="s">
        <v>313</v>
      </c>
      <c r="B90" s="220"/>
      <c r="D90" s="9"/>
      <c r="F90" s="68" t="s">
        <v>277</v>
      </c>
      <c r="G90" s="11"/>
      <c r="H90" s="68" t="s">
        <v>278</v>
      </c>
      <c r="I90" s="11"/>
      <c r="J90" s="108" t="s">
        <v>281</v>
      </c>
      <c r="K90" s="71"/>
      <c r="L90" s="107" t="s">
        <v>281</v>
      </c>
      <c r="M90" s="71"/>
      <c r="N90" s="107" t="s">
        <v>281</v>
      </c>
    </row>
    <row r="91" spans="1:21" hidden="1">
      <c r="A91" s="12" t="s">
        <v>324</v>
      </c>
      <c r="B91" s="220"/>
      <c r="D91" s="9"/>
      <c r="F91" s="68" t="s">
        <v>281</v>
      </c>
      <c r="G91" s="11"/>
      <c r="H91" s="68" t="s">
        <v>281</v>
      </c>
      <c r="I91" s="11"/>
      <c r="J91" s="108">
        <f>+Organisation!$B$8</f>
        <v>2014</v>
      </c>
      <c r="K91" s="71"/>
      <c r="L91" s="107">
        <f>+Organisation!$B$9</f>
        <v>2013</v>
      </c>
      <c r="M91" s="71"/>
      <c r="N91" s="107">
        <f>+Organisation!$B$9</f>
        <v>2013</v>
      </c>
    </row>
    <row r="92" spans="1:21" hidden="1">
      <c r="A92" s="12" t="s">
        <v>325</v>
      </c>
      <c r="B92" s="220"/>
      <c r="D92" s="9"/>
      <c r="F92" s="68" t="s">
        <v>282</v>
      </c>
      <c r="H92" s="68" t="s">
        <v>282</v>
      </c>
      <c r="J92" s="106" t="s">
        <v>282</v>
      </c>
      <c r="L92" s="68" t="s">
        <v>282</v>
      </c>
      <c r="N92" s="68" t="s">
        <v>282</v>
      </c>
    </row>
    <row r="93" spans="1:21" hidden="1">
      <c r="A93" s="12" t="s">
        <v>326</v>
      </c>
      <c r="B93" s="220"/>
      <c r="D93" s="9"/>
      <c r="H93" s="11"/>
      <c r="J93" s="12"/>
    </row>
    <row r="94" spans="1:21" hidden="1">
      <c r="A94" s="2"/>
      <c r="C94" s="9" t="s">
        <v>327</v>
      </c>
      <c r="D94" s="9"/>
      <c r="F94" s="83"/>
      <c r="G94" s="83"/>
      <c r="H94" s="83"/>
      <c r="I94" s="64"/>
      <c r="J94" s="64">
        <f>SUM(F94:I94)</f>
        <v>0</v>
      </c>
      <c r="K94" s="64"/>
      <c r="L94" s="64">
        <v>76</v>
      </c>
      <c r="M94" s="64"/>
      <c r="N94" s="64">
        <v>76</v>
      </c>
    </row>
    <row r="95" spans="1:21" hidden="1">
      <c r="C95" s="9" t="s">
        <v>328</v>
      </c>
      <c r="D95" s="9"/>
      <c r="F95" s="83"/>
      <c r="G95" s="83"/>
      <c r="H95" s="83"/>
      <c r="I95" s="64"/>
      <c r="J95" s="64">
        <f>SUM(F95:I95)</f>
        <v>0</v>
      </c>
      <c r="K95" s="64"/>
      <c r="L95" s="64">
        <v>0</v>
      </c>
      <c r="M95" s="64"/>
      <c r="N95" s="64">
        <v>0</v>
      </c>
    </row>
    <row r="96" spans="1:21" ht="13.5" hidden="1" thickBot="1">
      <c r="C96" s="70" t="s">
        <v>229</v>
      </c>
      <c r="D96" s="9"/>
      <c r="F96" s="69">
        <f>SUM(F94:F94)</f>
        <v>0</v>
      </c>
      <c r="G96" s="20"/>
      <c r="H96" s="69">
        <f>SUM(H94:H94)</f>
        <v>0</v>
      </c>
      <c r="I96" s="39"/>
      <c r="J96" s="66">
        <f>SUM(J94:J94)</f>
        <v>0</v>
      </c>
      <c r="K96" s="21"/>
      <c r="L96" s="69">
        <f>SUM(L94:L94)</f>
        <v>76</v>
      </c>
      <c r="M96" s="21"/>
      <c r="N96" s="69">
        <f>SUM(N94:N94)</f>
        <v>76</v>
      </c>
    </row>
    <row r="97" spans="3:14" hidden="1">
      <c r="D97" s="20"/>
      <c r="E97" s="29"/>
      <c r="F97" s="20"/>
      <c r="G97" s="29"/>
      <c r="H97" s="20"/>
      <c r="I97" s="29"/>
      <c r="J97" s="21"/>
      <c r="K97" s="30"/>
      <c r="M97" s="30"/>
    </row>
    <row r="98" spans="3:14" hidden="1">
      <c r="C98" s="3"/>
      <c r="D98" s="3"/>
      <c r="E98" s="4"/>
      <c r="F98" s="3"/>
      <c r="G98" s="4"/>
      <c r="H98" s="3"/>
      <c r="I98" s="4"/>
      <c r="J98" s="4"/>
      <c r="K98" s="4"/>
      <c r="L98" s="3"/>
      <c r="M98" s="4"/>
      <c r="N98" s="3"/>
    </row>
  </sheetData>
  <phoneticPr fontId="2" type="noConversion"/>
  <printOptions gridLinesSet="0"/>
  <pageMargins left="0.43307086614173229" right="0.35433070866141736" top="0.28000000000000003" bottom="0.36" header="0.19685039370078741" footer="0.15748031496062992"/>
  <pageSetup paperSize="9" scale="80" orientation="portrait" horizontalDpi="4294967292" verticalDpi="300" r:id="rId1"/>
  <headerFooter alignWithMargins="0">
    <oddFooter>&amp;CPage 20</oddFoot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Q72"/>
  <sheetViews>
    <sheetView showGridLines="0" tabSelected="1" workbookViewId="0"/>
  </sheetViews>
  <sheetFormatPr defaultRowHeight="12.75"/>
  <cols>
    <col min="1" max="1" width="12.7109375" style="9" customWidth="1"/>
    <col min="2" max="2" width="4.85546875" style="18" customWidth="1"/>
    <col min="3" max="3" width="41.7109375" style="9" customWidth="1"/>
    <col min="4" max="4" width="9.28515625" style="9" customWidth="1"/>
    <col min="5" max="5" width="12" style="9" bestFit="1" customWidth="1"/>
    <col min="6" max="6" width="10.7109375" style="9" customWidth="1"/>
    <col min="7" max="7" width="2.7109375" style="9" customWidth="1"/>
    <col min="8" max="8" width="10.7109375" style="9" customWidth="1"/>
    <col min="9" max="9" width="5.7109375" style="9" customWidth="1"/>
    <col min="10" max="10" width="10.28515625" style="9" customWidth="1"/>
    <col min="11" max="11" width="11" style="9" customWidth="1"/>
    <col min="12" max="12" width="10" style="9" customWidth="1"/>
    <col min="13" max="13" width="35.140625" style="9" customWidth="1"/>
    <col min="14" max="14" width="10.28515625" style="9" bestFit="1" customWidth="1"/>
    <col min="15" max="15" width="9.28515625" style="9" bestFit="1" customWidth="1"/>
    <col min="16" max="16" width="10.28515625" style="9" bestFit="1" customWidth="1"/>
    <col min="17" max="16384" width="9.140625" style="9"/>
  </cols>
  <sheetData>
    <row r="1" spans="1:10" s="5" customFormat="1">
      <c r="A1" s="242" t="str">
        <f>Organisation!A1</f>
        <v>Oxford Health Charitable Funds - 2013/2014</v>
      </c>
      <c r="B1" s="304"/>
      <c r="C1" s="286"/>
      <c r="D1" s="286"/>
      <c r="E1" s="286"/>
      <c r="F1" s="286"/>
      <c r="G1" s="286"/>
      <c r="H1" s="286"/>
    </row>
    <row r="2" spans="1:10" s="5" customFormat="1" ht="15">
      <c r="A2" s="244"/>
      <c r="B2" s="305"/>
      <c r="C2" s="288"/>
      <c r="D2" s="288"/>
      <c r="E2" s="288"/>
      <c r="F2" s="288"/>
      <c r="G2" s="288"/>
      <c r="H2" s="145"/>
    </row>
    <row r="3" spans="1:10" s="5" customFormat="1" ht="15.75">
      <c r="A3" s="244"/>
      <c r="B3" s="305"/>
      <c r="C3" s="146" t="s">
        <v>352</v>
      </c>
      <c r="D3" s="288"/>
      <c r="E3" s="288"/>
      <c r="F3" s="288"/>
      <c r="G3" s="288"/>
      <c r="H3" s="288"/>
    </row>
    <row r="4" spans="1:10" s="5" customFormat="1">
      <c r="A4" s="244"/>
      <c r="B4" s="305"/>
      <c r="C4" s="288"/>
      <c r="D4" s="288"/>
      <c r="E4" s="288"/>
      <c r="F4" s="288"/>
      <c r="G4" s="288"/>
      <c r="H4" s="288"/>
    </row>
    <row r="5" spans="1:10" s="5" customFormat="1">
      <c r="A5" s="165" t="s">
        <v>317</v>
      </c>
      <c r="B5" s="185">
        <v>8</v>
      </c>
      <c r="C5" s="294"/>
      <c r="D5" s="288"/>
      <c r="E5" s="294"/>
      <c r="F5" s="288"/>
      <c r="G5" s="288"/>
      <c r="H5" s="288"/>
      <c r="I5" s="9"/>
      <c r="J5" s="72"/>
    </row>
    <row r="6" spans="1:10" s="5" customFormat="1">
      <c r="A6" s="165" t="s">
        <v>292</v>
      </c>
      <c r="B6" s="185"/>
      <c r="C6" s="294"/>
      <c r="D6" s="288"/>
      <c r="E6" s="288"/>
      <c r="F6" s="288"/>
      <c r="G6" s="288"/>
      <c r="H6" s="288"/>
      <c r="I6" s="9"/>
      <c r="J6" s="72"/>
    </row>
    <row r="7" spans="1:10" s="5" customFormat="1">
      <c r="A7" s="288"/>
      <c r="B7" s="182" t="s">
        <v>7</v>
      </c>
      <c r="C7" s="294" t="s">
        <v>221</v>
      </c>
      <c r="D7" s="283" t="s">
        <v>184</v>
      </c>
      <c r="E7" s="283" t="s">
        <v>185</v>
      </c>
      <c r="F7" s="164" t="s">
        <v>280</v>
      </c>
      <c r="G7" s="283"/>
      <c r="H7" s="283" t="s">
        <v>280</v>
      </c>
      <c r="I7" s="9"/>
      <c r="J7" s="72"/>
    </row>
    <row r="8" spans="1:10" s="5" customFormat="1">
      <c r="A8" s="288"/>
      <c r="B8" s="288"/>
      <c r="C8" s="288"/>
      <c r="D8" s="283" t="s">
        <v>292</v>
      </c>
      <c r="E8" s="283" t="s">
        <v>292</v>
      </c>
      <c r="F8" s="166">
        <f>+Organisation!$B$8</f>
        <v>2014</v>
      </c>
      <c r="G8" s="294"/>
      <c r="H8" s="296">
        <f>+Organisation!$B$9</f>
        <v>2013</v>
      </c>
      <c r="I8" s="9"/>
      <c r="J8" s="72"/>
    </row>
    <row r="9" spans="1:10" s="5" customFormat="1">
      <c r="A9" s="288"/>
      <c r="B9" s="288"/>
      <c r="C9" s="288"/>
      <c r="D9" s="283" t="s">
        <v>282</v>
      </c>
      <c r="E9" s="283" t="s">
        <v>282</v>
      </c>
      <c r="F9" s="151" t="s">
        <v>282</v>
      </c>
      <c r="G9" s="294"/>
      <c r="H9" s="295" t="s">
        <v>282</v>
      </c>
      <c r="I9" s="9"/>
      <c r="J9" s="72"/>
    </row>
    <row r="10" spans="1:10" s="5" customFormat="1">
      <c r="B10" s="203"/>
      <c r="C10" s="9"/>
      <c r="D10" s="9"/>
      <c r="E10" s="9"/>
      <c r="F10" s="15"/>
      <c r="G10" s="9"/>
      <c r="H10" s="9"/>
      <c r="I10" s="9"/>
      <c r="J10" s="72"/>
    </row>
    <row r="11" spans="1:10" s="5" customFormat="1">
      <c r="A11" s="2"/>
      <c r="B11" s="309"/>
      <c r="C11" s="294" t="s">
        <v>222</v>
      </c>
      <c r="D11" s="261">
        <v>1177</v>
      </c>
      <c r="E11" s="261">
        <v>98</v>
      </c>
      <c r="F11" s="169">
        <f>H18</f>
        <v>1275</v>
      </c>
      <c r="G11" s="64"/>
      <c r="H11" s="262">
        <v>1623</v>
      </c>
      <c r="I11" s="9"/>
      <c r="J11" s="72"/>
    </row>
    <row r="12" spans="1:10" s="5" customFormat="1">
      <c r="A12" s="2"/>
      <c r="B12" s="309"/>
      <c r="C12" s="272" t="s">
        <v>400</v>
      </c>
      <c r="D12" s="261">
        <v>0</v>
      </c>
      <c r="E12" s="261">
        <f>ROUND(-105000/1000,0)</f>
        <v>-105</v>
      </c>
      <c r="F12" s="169">
        <f t="shared" ref="F12:F17" si="0">SUM(D12:E12)</f>
        <v>-105</v>
      </c>
      <c r="G12" s="64"/>
      <c r="H12" s="262">
        <v>-101</v>
      </c>
      <c r="I12" s="9"/>
      <c r="J12" s="72"/>
    </row>
    <row r="13" spans="1:10" s="5" customFormat="1" ht="25.5">
      <c r="A13" s="2"/>
      <c r="B13" s="309"/>
      <c r="C13" s="306" t="s">
        <v>423</v>
      </c>
      <c r="D13" s="261">
        <v>0</v>
      </c>
      <c r="E13" s="261">
        <v>0</v>
      </c>
      <c r="F13" s="180">
        <f t="shared" si="0"/>
        <v>0</v>
      </c>
      <c r="G13" s="261"/>
      <c r="H13" s="261">
        <v>-385</v>
      </c>
      <c r="I13" s="9"/>
      <c r="J13" s="72"/>
    </row>
    <row r="14" spans="1:10" s="5" customFormat="1" ht="38.25">
      <c r="A14" s="2"/>
      <c r="B14" s="309"/>
      <c r="C14" s="306" t="s">
        <v>6</v>
      </c>
      <c r="D14" s="261">
        <v>0</v>
      </c>
      <c r="E14" s="261">
        <v>160</v>
      </c>
      <c r="F14" s="169">
        <f t="shared" si="0"/>
        <v>160</v>
      </c>
      <c r="G14" s="64"/>
      <c r="H14" s="261">
        <v>23</v>
      </c>
      <c r="I14" s="9"/>
      <c r="J14" s="72"/>
    </row>
    <row r="15" spans="1:10" s="5" customFormat="1">
      <c r="A15" s="9"/>
      <c r="B15" s="309"/>
      <c r="C15" s="294" t="s">
        <v>329</v>
      </c>
      <c r="D15" s="261">
        <v>-193</v>
      </c>
      <c r="E15" s="261">
        <v>0</v>
      </c>
      <c r="F15" s="169">
        <f t="shared" si="0"/>
        <v>-193</v>
      </c>
      <c r="G15" s="64"/>
      <c r="H15" s="261">
        <v>-298</v>
      </c>
      <c r="I15" s="22"/>
      <c r="J15" s="72"/>
    </row>
    <row r="16" spans="1:10" s="5" customFormat="1">
      <c r="A16" s="9"/>
      <c r="B16" s="309"/>
      <c r="C16" s="294" t="s">
        <v>225</v>
      </c>
      <c r="D16" s="261">
        <v>65</v>
      </c>
      <c r="E16" s="261">
        <v>0</v>
      </c>
      <c r="F16" s="169">
        <f t="shared" si="0"/>
        <v>65</v>
      </c>
      <c r="G16" s="64"/>
      <c r="H16" s="261">
        <v>322</v>
      </c>
      <c r="I16" s="9"/>
      <c r="J16" s="72"/>
    </row>
    <row r="17" spans="1:15" s="5" customFormat="1">
      <c r="A17" s="9"/>
      <c r="B17" s="309"/>
      <c r="C17" s="294" t="s">
        <v>178</v>
      </c>
      <c r="D17" s="261">
        <v>35</v>
      </c>
      <c r="E17" s="261">
        <v>0</v>
      </c>
      <c r="F17" s="169">
        <f t="shared" si="0"/>
        <v>35</v>
      </c>
      <c r="G17" s="64"/>
      <c r="H17" s="262">
        <v>91</v>
      </c>
      <c r="I17" s="9"/>
      <c r="J17" s="72"/>
    </row>
    <row r="18" spans="1:15" s="5" customFormat="1" ht="13.5" thickBot="1">
      <c r="A18" s="9"/>
      <c r="B18" s="309"/>
      <c r="C18" s="294" t="s">
        <v>223</v>
      </c>
      <c r="D18" s="181">
        <f>SUM(D11:D17)</f>
        <v>1084</v>
      </c>
      <c r="E18" s="181">
        <f>SUM(E11:E17)</f>
        <v>153</v>
      </c>
      <c r="F18" s="171">
        <f>SUM(F11:F17)</f>
        <v>1237</v>
      </c>
      <c r="G18" s="21"/>
      <c r="H18" s="300">
        <f>SUM(H11:H17)</f>
        <v>1275</v>
      </c>
      <c r="I18" s="9"/>
      <c r="J18" s="72"/>
    </row>
    <row r="19" spans="1:15" s="5" customFormat="1">
      <c r="A19" s="9"/>
      <c r="B19" s="309"/>
      <c r="C19" s="294"/>
      <c r="D19" s="211"/>
      <c r="E19" s="211"/>
      <c r="F19" s="25"/>
      <c r="G19" s="21"/>
      <c r="H19" s="21"/>
      <c r="I19" s="9"/>
      <c r="J19" s="72"/>
      <c r="O19" s="213"/>
    </row>
    <row r="20" spans="1:15" s="5" customFormat="1" ht="13.5" thickBot="1">
      <c r="A20" s="9"/>
      <c r="B20" s="309"/>
      <c r="C20" s="294" t="s">
        <v>224</v>
      </c>
      <c r="D20" s="181">
        <v>975</v>
      </c>
      <c r="E20" s="181">
        <v>153</v>
      </c>
      <c r="F20" s="171">
        <f>SUM(D20:E20)</f>
        <v>1128</v>
      </c>
      <c r="G20" s="21"/>
      <c r="H20" s="297">
        <v>1179</v>
      </c>
      <c r="I20" s="9"/>
      <c r="J20" s="72"/>
    </row>
    <row r="21" spans="1:15" s="99" customFormat="1" ht="16.5" customHeight="1">
      <c r="A21" s="97"/>
      <c r="B21" s="358"/>
      <c r="C21" s="307"/>
      <c r="D21" s="98"/>
      <c r="E21" s="98"/>
      <c r="F21" s="98"/>
      <c r="G21" s="98"/>
      <c r="H21" s="98"/>
      <c r="I21" s="97"/>
      <c r="J21" s="72"/>
      <c r="K21" s="5"/>
    </row>
    <row r="22" spans="1:15" s="5" customFormat="1">
      <c r="A22" s="9"/>
      <c r="B22" s="309"/>
      <c r="C22" s="288"/>
      <c r="I22" s="9"/>
      <c r="J22" s="72"/>
    </row>
    <row r="23" spans="1:15" s="5" customFormat="1">
      <c r="A23" s="9"/>
      <c r="B23" s="161" t="s">
        <v>8</v>
      </c>
      <c r="C23" s="288" t="s">
        <v>427</v>
      </c>
      <c r="D23" s="2"/>
      <c r="E23" s="2"/>
      <c r="F23" s="151" t="s">
        <v>280</v>
      </c>
      <c r="G23" s="295"/>
      <c r="H23" s="295" t="s">
        <v>280</v>
      </c>
      <c r="I23" s="9"/>
      <c r="J23" s="72"/>
      <c r="M23" s="213"/>
    </row>
    <row r="24" spans="1:15" s="5" customFormat="1">
      <c r="A24" s="9"/>
      <c r="B24" s="248"/>
      <c r="C24" s="2"/>
      <c r="D24" s="2"/>
      <c r="E24" s="2"/>
      <c r="F24" s="166">
        <f>+Organisation!$B$8</f>
        <v>2014</v>
      </c>
      <c r="G24" s="294"/>
      <c r="H24" s="296">
        <f>+Organisation!$B$9</f>
        <v>2013</v>
      </c>
      <c r="I24" s="9"/>
      <c r="J24" s="72"/>
    </row>
    <row r="25" spans="1:15" s="5" customFormat="1">
      <c r="A25" s="9"/>
      <c r="B25" s="248"/>
      <c r="C25" s="2"/>
      <c r="D25" s="2"/>
      <c r="E25" s="2"/>
      <c r="F25" s="151" t="s">
        <v>282</v>
      </c>
      <c r="G25" s="295"/>
      <c r="H25" s="295" t="s">
        <v>282</v>
      </c>
      <c r="I25" s="9"/>
      <c r="J25" s="72"/>
    </row>
    <row r="26" spans="1:15" s="5" customFormat="1">
      <c r="A26" s="9"/>
      <c r="B26" s="248"/>
      <c r="C26" s="2"/>
      <c r="D26" s="2"/>
      <c r="E26" s="2"/>
      <c r="F26" s="15"/>
      <c r="G26" s="2"/>
      <c r="H26" s="13"/>
      <c r="I26" s="9"/>
      <c r="J26" s="72"/>
    </row>
    <row r="27" spans="1:15" s="5" customFormat="1">
      <c r="A27" s="9"/>
      <c r="B27" s="248"/>
      <c r="C27" s="294" t="s">
        <v>172</v>
      </c>
      <c r="D27" s="9"/>
      <c r="E27" s="9"/>
      <c r="F27" s="180">
        <v>1084</v>
      </c>
      <c r="G27" s="2"/>
      <c r="H27" s="261">
        <v>1177</v>
      </c>
      <c r="I27" s="9"/>
      <c r="J27" s="72"/>
    </row>
    <row r="28" spans="1:15" s="5" customFormat="1">
      <c r="A28" s="9"/>
      <c r="B28" s="248"/>
      <c r="C28" s="294" t="s">
        <v>345</v>
      </c>
      <c r="D28" s="9"/>
      <c r="E28" s="9"/>
      <c r="F28" s="180">
        <v>153</v>
      </c>
      <c r="G28" s="64"/>
      <c r="H28" s="262">
        <v>98</v>
      </c>
      <c r="I28" s="9"/>
      <c r="J28" s="72"/>
    </row>
    <row r="29" spans="1:15" s="5" customFormat="1" ht="13.5" thickBot="1">
      <c r="A29" s="9"/>
      <c r="B29" s="248"/>
      <c r="C29" s="2"/>
      <c r="D29" s="2"/>
      <c r="E29" s="2"/>
      <c r="F29" s="181">
        <f>SUM(F27:F28)</f>
        <v>1237</v>
      </c>
      <c r="G29" s="21"/>
      <c r="H29" s="297">
        <f>SUM(H27:H28)</f>
        <v>1275</v>
      </c>
      <c r="I29" s="9"/>
      <c r="J29" s="72"/>
    </row>
    <row r="30" spans="1:15" s="5" customFormat="1">
      <c r="A30" s="9"/>
      <c r="B30" s="248"/>
      <c r="C30" s="2"/>
      <c r="D30" s="2"/>
      <c r="E30" s="2"/>
      <c r="F30" s="65"/>
      <c r="G30" s="21"/>
      <c r="H30" s="64"/>
      <c r="I30" s="9"/>
      <c r="J30" s="72"/>
    </row>
    <row r="31" spans="1:15" s="5" customFormat="1">
      <c r="A31" s="9"/>
      <c r="B31" s="248"/>
      <c r="C31" s="245" t="s">
        <v>456</v>
      </c>
      <c r="D31" s="64"/>
      <c r="E31" s="64"/>
      <c r="F31" s="21"/>
      <c r="G31" s="64"/>
      <c r="J31" s="72"/>
    </row>
    <row r="32" spans="1:15" s="5" customFormat="1">
      <c r="A32" s="9"/>
      <c r="B32" s="248"/>
      <c r="C32" s="245" t="s">
        <v>493</v>
      </c>
      <c r="D32" s="64"/>
      <c r="E32" s="64"/>
      <c r="F32" s="21"/>
      <c r="G32" s="64"/>
      <c r="J32" s="72"/>
    </row>
    <row r="33" spans="1:17" s="99" customFormat="1">
      <c r="A33" s="97"/>
      <c r="B33" s="358"/>
      <c r="C33" s="98"/>
      <c r="D33" s="98"/>
      <c r="E33" s="98"/>
      <c r="F33" s="98"/>
      <c r="G33" s="98"/>
      <c r="H33" s="98"/>
      <c r="I33" s="97"/>
      <c r="J33" s="72"/>
      <c r="K33" s="5"/>
    </row>
    <row r="34" spans="1:17" s="5" customFormat="1">
      <c r="A34" s="9"/>
      <c r="B34" s="309"/>
      <c r="I34" s="9"/>
      <c r="J34" s="72"/>
    </row>
    <row r="35" spans="1:17" s="5" customFormat="1">
      <c r="A35" s="9"/>
      <c r="B35" s="161" t="s">
        <v>9</v>
      </c>
      <c r="C35" s="294" t="s">
        <v>420</v>
      </c>
      <c r="D35" s="243"/>
      <c r="E35" s="283"/>
      <c r="F35" s="151" t="s">
        <v>280</v>
      </c>
      <c r="G35" s="295"/>
      <c r="H35" s="295" t="s">
        <v>280</v>
      </c>
      <c r="I35" s="9"/>
      <c r="J35" s="72"/>
      <c r="M35" s="213"/>
    </row>
    <row r="36" spans="1:17" s="5" customFormat="1">
      <c r="A36" s="9"/>
      <c r="B36" s="248"/>
      <c r="C36" s="243"/>
      <c r="D36" s="243"/>
      <c r="E36" s="283"/>
      <c r="F36" s="166">
        <f>+Organisation!$B$8</f>
        <v>2014</v>
      </c>
      <c r="G36" s="294"/>
      <c r="H36" s="296">
        <f>+Organisation!$B$9</f>
        <v>2013</v>
      </c>
      <c r="I36" s="9"/>
      <c r="J36" s="72"/>
    </row>
    <row r="37" spans="1:17" s="5" customFormat="1">
      <c r="A37" s="9"/>
      <c r="B37" s="248"/>
      <c r="C37" s="243"/>
      <c r="D37" s="243"/>
      <c r="E37" s="283"/>
      <c r="F37" s="151" t="s">
        <v>282</v>
      </c>
      <c r="G37" s="295"/>
      <c r="H37" s="295" t="s">
        <v>282</v>
      </c>
      <c r="I37" s="9"/>
      <c r="J37" s="72"/>
    </row>
    <row r="38" spans="1:17" s="5" customFormat="1">
      <c r="A38" s="9"/>
      <c r="B38" s="248"/>
      <c r="C38" s="2"/>
      <c r="D38" s="2"/>
      <c r="E38" s="2"/>
      <c r="F38" s="15"/>
      <c r="G38" s="2"/>
      <c r="H38" s="13"/>
      <c r="I38" s="9"/>
      <c r="J38" s="72"/>
    </row>
    <row r="39" spans="1:17" s="5" customFormat="1">
      <c r="A39" s="2"/>
      <c r="B39" s="309"/>
      <c r="C39" s="272" t="s">
        <v>422</v>
      </c>
      <c r="D39" s="127"/>
      <c r="E39" s="127"/>
      <c r="F39" s="180">
        <v>350</v>
      </c>
      <c r="G39" s="64"/>
      <c r="H39" s="262">
        <v>385</v>
      </c>
      <c r="I39" s="9"/>
      <c r="J39" s="72"/>
      <c r="Q39" s="72"/>
    </row>
    <row r="40" spans="1:17" s="5" customFormat="1" ht="13.5" thickBot="1">
      <c r="A40" s="9"/>
      <c r="B40" s="248"/>
      <c r="C40" s="2"/>
      <c r="D40" s="2"/>
      <c r="E40" s="2"/>
      <c r="F40" s="171">
        <f>SUM(F39:F39)</f>
        <v>350</v>
      </c>
      <c r="G40" s="21"/>
      <c r="H40" s="297">
        <f>SUM(H39:H39)</f>
        <v>385</v>
      </c>
      <c r="I40" s="9"/>
      <c r="J40" s="72"/>
    </row>
    <row r="41" spans="1:17" s="5" customFormat="1">
      <c r="A41" s="9"/>
      <c r="B41" s="248"/>
      <c r="C41" s="2"/>
      <c r="D41" s="2"/>
      <c r="E41" s="2"/>
      <c r="F41" s="65"/>
      <c r="G41" s="21"/>
      <c r="H41" s="64"/>
      <c r="I41" s="9"/>
      <c r="J41" s="72"/>
    </row>
    <row r="42" spans="1:17" s="5" customFormat="1">
      <c r="A42" s="9"/>
      <c r="B42" s="248"/>
      <c r="C42" s="243" t="s">
        <v>432</v>
      </c>
      <c r="D42" s="2"/>
      <c r="E42" s="2"/>
      <c r="F42" s="65"/>
      <c r="G42" s="21"/>
      <c r="H42" s="64"/>
      <c r="I42" s="9"/>
      <c r="J42" s="72"/>
    </row>
    <row r="43" spans="1:17" s="5" customFormat="1">
      <c r="A43" s="9"/>
      <c r="B43" s="248"/>
      <c r="C43" s="243" t="s">
        <v>452</v>
      </c>
      <c r="D43" s="2"/>
      <c r="E43" s="2"/>
      <c r="F43" s="65"/>
      <c r="G43" s="21"/>
      <c r="H43" s="64"/>
      <c r="I43" s="9"/>
      <c r="J43" s="72"/>
    </row>
    <row r="44" spans="1:17" s="99" customFormat="1" ht="12.75" customHeight="1">
      <c r="A44" s="97"/>
      <c r="B44" s="358"/>
      <c r="C44" s="98"/>
      <c r="D44" s="98"/>
      <c r="E44" s="98"/>
      <c r="F44" s="98"/>
      <c r="G44" s="98"/>
      <c r="H44" s="98"/>
      <c r="I44" s="97"/>
      <c r="J44" s="72"/>
      <c r="K44" s="5"/>
    </row>
    <row r="45" spans="1:17" s="5" customFormat="1">
      <c r="A45" s="9"/>
      <c r="B45" s="309"/>
      <c r="I45" s="9"/>
      <c r="J45" s="72"/>
    </row>
    <row r="46" spans="1:17" s="5" customFormat="1">
      <c r="A46" s="167" t="s">
        <v>317</v>
      </c>
      <c r="B46" s="359" t="s">
        <v>419</v>
      </c>
      <c r="C46" s="243" t="s">
        <v>234</v>
      </c>
      <c r="D46" s="294"/>
      <c r="E46" s="294"/>
      <c r="F46" s="151" t="s">
        <v>280</v>
      </c>
      <c r="G46" s="295"/>
      <c r="H46" s="295" t="s">
        <v>280</v>
      </c>
      <c r="I46" s="9"/>
      <c r="J46" s="72"/>
    </row>
    <row r="47" spans="1:17">
      <c r="A47" s="167" t="s">
        <v>194</v>
      </c>
      <c r="B47" s="309"/>
      <c r="C47" s="294"/>
      <c r="D47" s="294"/>
      <c r="E47" s="294"/>
      <c r="F47" s="166">
        <f>+Organisation!$B$8</f>
        <v>2014</v>
      </c>
      <c r="G47" s="294"/>
      <c r="H47" s="296">
        <f>+Organisation!$B$9</f>
        <v>2013</v>
      </c>
      <c r="J47" s="72"/>
      <c r="K47" s="5"/>
    </row>
    <row r="48" spans="1:17">
      <c r="A48" s="167" t="s">
        <v>230</v>
      </c>
      <c r="B48" s="161"/>
      <c r="C48" s="294"/>
      <c r="D48" s="294"/>
      <c r="E48" s="294"/>
      <c r="F48" s="151" t="s">
        <v>282</v>
      </c>
      <c r="G48" s="295"/>
      <c r="H48" s="295" t="s">
        <v>282</v>
      </c>
      <c r="J48" s="72"/>
      <c r="K48" s="5"/>
    </row>
    <row r="49" spans="1:11">
      <c r="B49" s="161"/>
      <c r="C49" s="294"/>
      <c r="D49" s="294"/>
      <c r="E49" s="294"/>
      <c r="F49" s="207"/>
      <c r="G49" s="243"/>
      <c r="H49" s="308"/>
      <c r="J49" s="72"/>
      <c r="K49" s="5"/>
    </row>
    <row r="50" spans="1:11">
      <c r="A50" s="77"/>
      <c r="B50" s="309"/>
      <c r="C50" s="294" t="s">
        <v>172</v>
      </c>
      <c r="F50" s="169">
        <f>ROUND(39033.11/1000,0)</f>
        <v>39</v>
      </c>
      <c r="G50" s="64"/>
      <c r="H50" s="262">
        <v>42</v>
      </c>
      <c r="J50" s="72"/>
      <c r="K50" s="5"/>
    </row>
    <row r="51" spans="1:11">
      <c r="A51" s="2"/>
      <c r="B51" s="248"/>
      <c r="C51" s="272" t="s">
        <v>421</v>
      </c>
      <c r="F51" s="169">
        <f>ROUND(3689.13/1000,0)</f>
        <v>4</v>
      </c>
      <c r="G51" s="262"/>
      <c r="H51" s="262">
        <v>3</v>
      </c>
      <c r="J51" s="72"/>
      <c r="K51" s="5"/>
    </row>
    <row r="52" spans="1:11" hidden="1">
      <c r="A52" s="2"/>
      <c r="B52" s="248"/>
      <c r="C52" s="9" t="s">
        <v>235</v>
      </c>
      <c r="F52" s="169">
        <f>ROUND(22.11/1000,0)</f>
        <v>0</v>
      </c>
      <c r="G52" s="262"/>
      <c r="H52" s="262">
        <v>0</v>
      </c>
      <c r="J52" s="72"/>
      <c r="K52" s="5"/>
    </row>
    <row r="53" spans="1:11" ht="13.5" thickBot="1">
      <c r="A53" s="2"/>
      <c r="B53" s="248"/>
      <c r="C53" s="2"/>
      <c r="D53" s="2"/>
      <c r="E53" s="2"/>
      <c r="F53" s="171">
        <f>SUM(F50:F52)</f>
        <v>43</v>
      </c>
      <c r="G53" s="265"/>
      <c r="H53" s="297">
        <f>SUM(H50:H52)</f>
        <v>45</v>
      </c>
      <c r="J53" s="72"/>
      <c r="K53" s="5"/>
    </row>
    <row r="54" spans="1:11" s="97" customFormat="1" ht="16.5" customHeight="1">
      <c r="A54" s="100"/>
      <c r="B54" s="360"/>
      <c r="C54" s="101"/>
      <c r="D54" s="101"/>
      <c r="E54" s="101"/>
      <c r="F54" s="101"/>
      <c r="G54" s="101"/>
      <c r="H54" s="98"/>
      <c r="J54" s="72"/>
      <c r="K54" s="5"/>
    </row>
    <row r="55" spans="1:11">
      <c r="A55" s="2"/>
      <c r="B55" s="248"/>
      <c r="C55" s="6"/>
      <c r="D55" s="6"/>
      <c r="E55" s="6"/>
      <c r="F55" s="244"/>
      <c r="G55" s="244"/>
      <c r="H55" s="288"/>
      <c r="J55" s="72"/>
      <c r="K55" s="5"/>
    </row>
    <row r="56" spans="1:11">
      <c r="A56" s="165" t="s">
        <v>317</v>
      </c>
      <c r="B56" s="168">
        <v>9</v>
      </c>
      <c r="C56" s="294" t="s">
        <v>236</v>
      </c>
      <c r="F56" s="166">
        <f>Organisation!B$8</f>
        <v>2014</v>
      </c>
      <c r="G56" s="294"/>
      <c r="H56" s="296">
        <f>Organisation!B$9</f>
        <v>2013</v>
      </c>
      <c r="J56" s="72"/>
      <c r="K56" s="5"/>
    </row>
    <row r="57" spans="1:11">
      <c r="A57" s="165" t="s">
        <v>293</v>
      </c>
      <c r="B57" s="203"/>
      <c r="C57" s="294"/>
      <c r="F57" s="151" t="s">
        <v>282</v>
      </c>
      <c r="G57" s="295"/>
      <c r="H57" s="295" t="s">
        <v>282</v>
      </c>
      <c r="J57" s="72"/>
      <c r="K57" s="5"/>
    </row>
    <row r="58" spans="1:11">
      <c r="A58" s="12"/>
      <c r="B58" s="203"/>
      <c r="C58" s="294"/>
      <c r="F58" s="106"/>
      <c r="G58" s="68"/>
      <c r="H58" s="68"/>
      <c r="J58" s="72"/>
      <c r="K58" s="5"/>
    </row>
    <row r="59" spans="1:11">
      <c r="A59" s="12"/>
      <c r="B59" s="168"/>
      <c r="C59" s="294" t="s">
        <v>88</v>
      </c>
      <c r="F59" s="169">
        <f>ROUND(10184.46/1000,0)</f>
        <v>10</v>
      </c>
      <c r="G59" s="68"/>
      <c r="H59" s="262">
        <v>9</v>
      </c>
      <c r="J59" s="72"/>
      <c r="K59" s="5"/>
    </row>
    <row r="60" spans="1:11">
      <c r="A60" s="12"/>
      <c r="B60" s="168"/>
      <c r="C60" s="294" t="s">
        <v>330</v>
      </c>
      <c r="F60" s="151">
        <f>ROUND((15036.1)/1000,0)</f>
        <v>15</v>
      </c>
      <c r="G60" s="64"/>
      <c r="H60" s="262">
        <v>13</v>
      </c>
      <c r="J60" s="72"/>
      <c r="K60" s="5"/>
    </row>
    <row r="61" spans="1:11" ht="13.5" thickBot="1">
      <c r="A61" s="12"/>
      <c r="B61" s="168"/>
      <c r="C61" s="165"/>
      <c r="F61" s="171">
        <f>SUM(F59:F60)</f>
        <v>25</v>
      </c>
      <c r="G61" s="21"/>
      <c r="H61" s="297">
        <f>SUM(H59:H60)</f>
        <v>22</v>
      </c>
      <c r="J61" s="72"/>
      <c r="K61" s="5"/>
    </row>
    <row r="62" spans="1:11" s="97" customFormat="1" ht="16.5" customHeight="1">
      <c r="B62" s="358"/>
      <c r="C62" s="307"/>
      <c r="D62" s="98"/>
      <c r="E62" s="98"/>
      <c r="F62" s="98"/>
      <c r="G62" s="101"/>
      <c r="H62" s="307"/>
      <c r="J62" s="72"/>
      <c r="K62" s="5"/>
    </row>
    <row r="63" spans="1:11">
      <c r="B63" s="309"/>
      <c r="C63" s="288"/>
      <c r="D63" s="5"/>
      <c r="E63" s="5"/>
      <c r="F63" s="5"/>
      <c r="G63" s="5"/>
      <c r="H63" s="288"/>
      <c r="J63" s="72"/>
      <c r="K63" s="5"/>
    </row>
    <row r="64" spans="1:11">
      <c r="A64" s="165" t="s">
        <v>317</v>
      </c>
      <c r="B64" s="168">
        <v>10</v>
      </c>
      <c r="C64" s="294" t="s">
        <v>237</v>
      </c>
      <c r="F64" s="166">
        <f>Organisation!B$8</f>
        <v>2014</v>
      </c>
      <c r="G64" s="294"/>
      <c r="H64" s="296">
        <f>Organisation!B$9</f>
        <v>2013</v>
      </c>
      <c r="J64" s="72"/>
      <c r="K64" s="5"/>
    </row>
    <row r="65" spans="1:11">
      <c r="A65" s="165" t="s">
        <v>331</v>
      </c>
      <c r="B65" s="32"/>
      <c r="C65" s="294"/>
      <c r="F65" s="151" t="s">
        <v>282</v>
      </c>
      <c r="G65" s="295"/>
      <c r="H65" s="295" t="s">
        <v>282</v>
      </c>
      <c r="J65" s="72"/>
      <c r="K65" s="5"/>
    </row>
    <row r="66" spans="1:11">
      <c r="A66" s="12"/>
      <c r="B66" s="32"/>
      <c r="C66" s="294"/>
      <c r="F66" s="106"/>
      <c r="G66" s="68"/>
      <c r="H66" s="295"/>
      <c r="J66" s="72"/>
      <c r="K66" s="5"/>
    </row>
    <row r="67" spans="1:11">
      <c r="C67" s="294" t="s">
        <v>240</v>
      </c>
      <c r="F67" s="151">
        <f>ROUND(16573.14/1000,0)-1</f>
        <v>16</v>
      </c>
      <c r="G67" s="68"/>
      <c r="H67" s="295">
        <v>27</v>
      </c>
      <c r="J67" s="72"/>
      <c r="K67" s="5"/>
    </row>
    <row r="68" spans="1:11">
      <c r="C68" s="294" t="s">
        <v>332</v>
      </c>
      <c r="F68" s="151">
        <f>ROUND(69737.2/1000,0)</f>
        <v>70</v>
      </c>
      <c r="G68" s="68"/>
      <c r="H68" s="295">
        <v>28</v>
      </c>
      <c r="J68" s="72"/>
      <c r="K68" s="5"/>
    </row>
    <row r="69" spans="1:11" ht="13.5" thickBot="1">
      <c r="C69" s="12"/>
      <c r="F69" s="171">
        <f>SUM(F67:F68)</f>
        <v>86</v>
      </c>
      <c r="G69" s="21"/>
      <c r="H69" s="297">
        <f>SUM(H67:H68)</f>
        <v>55</v>
      </c>
      <c r="J69" s="72"/>
      <c r="K69" s="5"/>
    </row>
    <row r="70" spans="1:11" s="97" customFormat="1" ht="16.5" customHeight="1">
      <c r="B70" s="212"/>
      <c r="C70" s="98"/>
      <c r="D70" s="98"/>
      <c r="E70" s="98"/>
      <c r="F70" s="98"/>
      <c r="G70" s="101"/>
      <c r="H70" s="98"/>
      <c r="J70" s="72"/>
      <c r="K70" s="5"/>
    </row>
    <row r="71" spans="1:11">
      <c r="A71" s="2"/>
      <c r="B71" s="44"/>
      <c r="C71" s="2"/>
      <c r="D71" s="2"/>
      <c r="E71" s="2"/>
      <c r="F71" s="2"/>
      <c r="G71" s="2"/>
      <c r="J71" s="72"/>
      <c r="K71" s="5"/>
    </row>
    <row r="72" spans="1:11">
      <c r="J72" s="72"/>
      <c r="K72" s="5"/>
    </row>
  </sheetData>
  <phoneticPr fontId="2" type="noConversion"/>
  <printOptions gridLinesSet="0"/>
  <pageMargins left="0.47244094488188981" right="0.47244094488188981" top="0.35433070866141736" bottom="0.55118110236220474" header="0.27559055118110237" footer="0.27559055118110237"/>
  <pageSetup paperSize="9" scale="83" orientation="portrait" horizontalDpi="4294967292" verticalDpi="300" r:id="rId1"/>
  <headerFooter alignWithMargins="0">
    <oddFooter>&amp;CPage 21</oddFooter>
  </headerFooter>
  <drawing r:id="rId2"/>
</worksheet>
</file>

<file path=xl/worksheets/sheet15.xml><?xml version="1.0" encoding="utf-8"?>
<worksheet xmlns="http://schemas.openxmlformats.org/spreadsheetml/2006/main" xmlns:r="http://schemas.openxmlformats.org/officeDocument/2006/relationships">
  <sheetPr>
    <pageSetUpPr fitToPage="1"/>
  </sheetPr>
  <dimension ref="A1:V111"/>
  <sheetViews>
    <sheetView showGridLines="0" tabSelected="1" workbookViewId="0"/>
  </sheetViews>
  <sheetFormatPr defaultRowHeight="12.75"/>
  <cols>
    <col min="1" max="1" width="11.85546875" style="9" customWidth="1"/>
    <col min="2" max="2" width="4.5703125" style="18" customWidth="1"/>
    <col min="3" max="3" width="2.5703125" style="9" customWidth="1"/>
    <col min="4" max="4" width="33.85546875" style="9" customWidth="1"/>
    <col min="5" max="5" width="9.42578125" style="9" customWidth="1"/>
    <col min="6" max="6" width="10.28515625" style="11" customWidth="1"/>
    <col min="7" max="7" width="10.42578125" style="9" customWidth="1"/>
    <col min="8" max="8" width="9.7109375" style="11" customWidth="1"/>
    <col min="9" max="10" width="9.7109375" style="9" customWidth="1"/>
    <col min="11" max="11" width="6.28515625" style="9" customWidth="1"/>
    <col min="12" max="16384" width="9.140625" style="9"/>
  </cols>
  <sheetData>
    <row r="1" spans="1:10" s="5" customFormat="1">
      <c r="A1" s="242" t="str">
        <f>Organisation!A1</f>
        <v>Oxford Health Charitable Funds - 2013/2014</v>
      </c>
      <c r="B1" s="304"/>
      <c r="C1" s="286"/>
      <c r="D1" s="286"/>
      <c r="E1" s="3"/>
      <c r="F1" s="4"/>
      <c r="G1" s="3"/>
      <c r="H1" s="4"/>
      <c r="I1" s="3"/>
      <c r="J1" s="3"/>
    </row>
    <row r="2" spans="1:10" s="5" customFormat="1" ht="13.5" customHeight="1">
      <c r="A2" s="244"/>
      <c r="B2" s="305"/>
      <c r="C2" s="288"/>
      <c r="D2" s="288"/>
      <c r="F2" s="8"/>
      <c r="H2" s="8"/>
      <c r="J2" s="125"/>
    </row>
    <row r="3" spans="1:10" s="5" customFormat="1" ht="13.5" customHeight="1">
      <c r="A3" s="244"/>
      <c r="B3" s="305"/>
      <c r="C3" s="146" t="s">
        <v>352</v>
      </c>
      <c r="D3" s="146"/>
      <c r="F3" s="8"/>
      <c r="H3" s="8"/>
    </row>
    <row r="4" spans="1:10">
      <c r="A4" s="294"/>
      <c r="B4" s="309"/>
      <c r="C4" s="294"/>
      <c r="D4" s="294"/>
    </row>
    <row r="5" spans="1:10">
      <c r="A5" s="165" t="s">
        <v>317</v>
      </c>
      <c r="B5" s="168">
        <v>11</v>
      </c>
      <c r="C5" s="294"/>
      <c r="D5" s="294"/>
      <c r="J5" s="13"/>
    </row>
    <row r="6" spans="1:10">
      <c r="A6" s="165" t="s">
        <v>281</v>
      </c>
      <c r="B6" s="168"/>
      <c r="C6" s="294"/>
      <c r="D6" s="294"/>
      <c r="J6" s="13"/>
    </row>
    <row r="7" spans="1:10" hidden="1">
      <c r="A7" s="294"/>
      <c r="B7" s="203"/>
      <c r="C7" s="294"/>
      <c r="D7" s="165" t="s">
        <v>298</v>
      </c>
      <c r="E7" s="11"/>
      <c r="G7" s="11"/>
      <c r="I7" s="11"/>
      <c r="J7" s="14"/>
    </row>
    <row r="8" spans="1:10" hidden="1">
      <c r="A8" s="294"/>
      <c r="B8" s="309"/>
      <c r="C8" s="294"/>
      <c r="D8" s="294"/>
      <c r="E8" s="13"/>
      <c r="G8" s="11"/>
      <c r="I8" s="11"/>
      <c r="J8" s="15"/>
    </row>
    <row r="9" spans="1:10" hidden="1">
      <c r="A9" s="294"/>
      <c r="B9" s="309"/>
      <c r="C9" s="294"/>
      <c r="D9" s="294" t="s">
        <v>105</v>
      </c>
      <c r="E9" s="16"/>
      <c r="G9" s="11"/>
      <c r="I9" s="11"/>
      <c r="J9" s="17"/>
    </row>
    <row r="10" spans="1:10" hidden="1">
      <c r="A10" s="294"/>
      <c r="B10" s="309"/>
      <c r="C10" s="288"/>
      <c r="D10" s="294"/>
      <c r="E10" s="16"/>
      <c r="G10" s="11"/>
      <c r="I10" s="11"/>
      <c r="J10" s="17"/>
    </row>
    <row r="11" spans="1:10" s="105" customFormat="1" ht="9" hidden="1">
      <c r="A11" s="310"/>
      <c r="B11" s="204"/>
      <c r="C11" s="311"/>
      <c r="D11" s="312"/>
      <c r="E11" s="103"/>
      <c r="F11" s="104"/>
      <c r="G11" s="103"/>
      <c r="H11" s="104"/>
      <c r="I11" s="103"/>
      <c r="J11" s="103"/>
    </row>
    <row r="12" spans="1:10" hidden="1">
      <c r="A12" s="294"/>
      <c r="B12" s="309"/>
      <c r="C12" s="288"/>
      <c r="D12" s="294"/>
      <c r="E12" s="5"/>
      <c r="F12" s="8"/>
      <c r="G12" s="5"/>
      <c r="H12" s="8"/>
      <c r="I12" s="5"/>
      <c r="J12" s="5"/>
    </row>
    <row r="13" spans="1:10">
      <c r="A13" s="294"/>
      <c r="B13" s="203" t="s">
        <v>10</v>
      </c>
      <c r="C13" s="288"/>
      <c r="D13" s="167" t="s">
        <v>333</v>
      </c>
      <c r="E13" s="295" t="s">
        <v>340</v>
      </c>
      <c r="F13" s="294"/>
      <c r="G13" s="294"/>
      <c r="H13" s="294"/>
      <c r="I13" s="294"/>
      <c r="J13" s="151" t="s">
        <v>340</v>
      </c>
    </row>
    <row r="14" spans="1:10">
      <c r="A14" s="294"/>
      <c r="B14" s="309"/>
      <c r="C14" s="288"/>
      <c r="D14" s="272"/>
      <c r="E14" s="295" t="s">
        <v>385</v>
      </c>
      <c r="F14" s="294"/>
      <c r="G14" s="294"/>
      <c r="H14" s="294"/>
      <c r="I14" s="294"/>
      <c r="J14" s="151" t="s">
        <v>387</v>
      </c>
    </row>
    <row r="15" spans="1:10">
      <c r="A15" s="294"/>
      <c r="B15" s="309"/>
      <c r="C15" s="288"/>
      <c r="D15" s="272"/>
      <c r="E15" s="314" t="s">
        <v>386</v>
      </c>
      <c r="F15" s="295" t="s">
        <v>341</v>
      </c>
      <c r="G15" s="295" t="s">
        <v>313</v>
      </c>
      <c r="H15" s="295"/>
      <c r="I15" s="295" t="s">
        <v>79</v>
      </c>
      <c r="J15" s="151" t="s">
        <v>343</v>
      </c>
    </row>
    <row r="16" spans="1:10">
      <c r="A16" s="294"/>
      <c r="B16" s="309"/>
      <c r="C16" s="288"/>
      <c r="D16" s="272"/>
      <c r="E16" s="296">
        <f>+Organisation!$B$9</f>
        <v>2013</v>
      </c>
      <c r="F16" s="295" t="s">
        <v>313</v>
      </c>
      <c r="G16" s="295" t="s">
        <v>321</v>
      </c>
      <c r="H16" s="295" t="s">
        <v>342</v>
      </c>
      <c r="I16" s="295" t="s">
        <v>78</v>
      </c>
      <c r="J16" s="166">
        <f>+Organisation!$B$8</f>
        <v>2014</v>
      </c>
    </row>
    <row r="17" spans="1:22">
      <c r="A17" s="294"/>
      <c r="B17" s="309"/>
      <c r="C17" s="288"/>
      <c r="D17" s="272"/>
      <c r="E17" s="295" t="s">
        <v>282</v>
      </c>
      <c r="F17" s="295" t="s">
        <v>282</v>
      </c>
      <c r="G17" s="295" t="s">
        <v>282</v>
      </c>
      <c r="H17" s="295" t="s">
        <v>282</v>
      </c>
      <c r="I17" s="295" t="s">
        <v>282</v>
      </c>
      <c r="J17" s="151" t="s">
        <v>282</v>
      </c>
      <c r="L17" s="201"/>
      <c r="S17" s="79"/>
      <c r="T17" s="79"/>
      <c r="U17" s="79"/>
      <c r="V17" s="79"/>
    </row>
    <row r="18" spans="1:22">
      <c r="A18" s="294"/>
      <c r="B18" s="309"/>
      <c r="C18" s="288"/>
      <c r="D18" s="272" t="s">
        <v>228</v>
      </c>
      <c r="L18" s="201"/>
      <c r="S18" s="79"/>
      <c r="T18" s="79"/>
      <c r="U18" s="79"/>
      <c r="V18" s="79"/>
    </row>
    <row r="19" spans="1:22" ht="3.75" customHeight="1">
      <c r="A19" s="294"/>
      <c r="B19" s="309"/>
      <c r="C19" s="294"/>
      <c r="D19" s="294"/>
      <c r="F19" s="9"/>
      <c r="H19" s="76"/>
      <c r="J19" s="11"/>
      <c r="K19" s="128">
        <f>SUM(G19:J19)</f>
        <v>0</v>
      </c>
      <c r="L19" s="201"/>
      <c r="S19" s="79"/>
      <c r="T19" s="79"/>
      <c r="U19" s="79"/>
      <c r="V19" s="79"/>
    </row>
    <row r="20" spans="1:22" ht="13.5" customHeight="1">
      <c r="A20" s="294"/>
      <c r="B20" s="294"/>
      <c r="C20" s="313" t="s">
        <v>309</v>
      </c>
      <c r="D20" s="298" t="s">
        <v>389</v>
      </c>
      <c r="E20" s="261">
        <v>422</v>
      </c>
      <c r="F20" s="262">
        <f>ROUND(184470.55/1000,0)+1</f>
        <v>185</v>
      </c>
      <c r="G20" s="262">
        <f>ROUND(-212867.29/1000,0)</f>
        <v>-213</v>
      </c>
      <c r="H20" s="262">
        <f>ROUND(0/1000,0)</f>
        <v>0</v>
      </c>
      <c r="I20" s="261">
        <v>0</v>
      </c>
      <c r="J20" s="180">
        <f>SUM(E20:I20)</f>
        <v>394</v>
      </c>
      <c r="L20" s="201"/>
      <c r="S20" s="79"/>
      <c r="T20" s="79"/>
      <c r="U20" s="79"/>
      <c r="V20" s="79"/>
    </row>
    <row r="21" spans="1:22" ht="13.5" customHeight="1">
      <c r="A21" s="294"/>
      <c r="B21" s="294"/>
      <c r="C21" s="313"/>
      <c r="D21" s="381" t="s">
        <v>175</v>
      </c>
      <c r="E21" s="261"/>
      <c r="F21" s="261"/>
      <c r="G21" s="261"/>
      <c r="H21" s="352"/>
      <c r="I21" s="261"/>
      <c r="J21" s="180"/>
      <c r="L21" s="201"/>
      <c r="S21" s="79"/>
      <c r="T21" s="79"/>
      <c r="U21" s="79"/>
      <c r="V21" s="79"/>
    </row>
    <row r="22" spans="1:22" ht="13.5" customHeight="1">
      <c r="A22" s="294"/>
      <c r="B22" s="294"/>
      <c r="C22" s="313"/>
      <c r="D22" s="298"/>
      <c r="E22" s="261"/>
      <c r="F22" s="261"/>
      <c r="G22" s="261"/>
      <c r="H22" s="261"/>
      <c r="I22" s="261"/>
      <c r="J22" s="180"/>
      <c r="L22" s="201"/>
      <c r="S22" s="79"/>
      <c r="T22" s="79"/>
      <c r="U22" s="79"/>
      <c r="V22" s="79"/>
    </row>
    <row r="23" spans="1:22">
      <c r="A23" s="294"/>
      <c r="B23" s="294"/>
      <c r="C23" s="313" t="s">
        <v>310</v>
      </c>
      <c r="D23" s="288" t="s">
        <v>413</v>
      </c>
      <c r="E23" s="261">
        <v>18</v>
      </c>
      <c r="F23" s="262">
        <f>ROUND(3415.59/1000,0)</f>
        <v>3</v>
      </c>
      <c r="G23" s="262">
        <f>ROUND(-8415.59/1000,0)</f>
        <v>-8</v>
      </c>
      <c r="H23" s="262">
        <f>ROUND(356.67/1000,0)</f>
        <v>0</v>
      </c>
      <c r="I23" s="261">
        <v>0</v>
      </c>
      <c r="J23" s="180">
        <f>SUM(E23:I23)</f>
        <v>13</v>
      </c>
      <c r="L23" s="201"/>
      <c r="S23" s="79"/>
      <c r="T23" s="79"/>
      <c r="U23" s="79"/>
      <c r="V23" s="79"/>
    </row>
    <row r="24" spans="1:22" ht="6" customHeight="1">
      <c r="A24" s="294"/>
      <c r="B24" s="294"/>
      <c r="C24" s="309"/>
      <c r="D24" s="288"/>
      <c r="E24" s="261"/>
      <c r="F24" s="261"/>
      <c r="G24" s="261"/>
      <c r="H24" s="261"/>
      <c r="I24" s="261"/>
      <c r="J24" s="180"/>
      <c r="L24" s="201"/>
      <c r="S24" s="79"/>
      <c r="T24" s="79"/>
      <c r="U24" s="79"/>
      <c r="V24" s="79"/>
    </row>
    <row r="25" spans="1:22" ht="13.5" thickBot="1">
      <c r="A25" s="294"/>
      <c r="B25" s="294"/>
      <c r="C25" s="309"/>
      <c r="D25" s="165" t="s">
        <v>280</v>
      </c>
      <c r="E25" s="181">
        <f t="shared" ref="E25:J25" si="0">SUM(E20:E24)</f>
        <v>440</v>
      </c>
      <c r="F25" s="181">
        <f t="shared" si="0"/>
        <v>188</v>
      </c>
      <c r="G25" s="181">
        <f t="shared" si="0"/>
        <v>-221</v>
      </c>
      <c r="H25" s="181">
        <f t="shared" si="0"/>
        <v>0</v>
      </c>
      <c r="I25" s="181">
        <f t="shared" si="0"/>
        <v>0</v>
      </c>
      <c r="J25" s="181">
        <f t="shared" si="0"/>
        <v>407</v>
      </c>
      <c r="L25" s="201"/>
      <c r="S25" s="79"/>
      <c r="T25" s="79"/>
      <c r="U25" s="79"/>
      <c r="V25" s="79"/>
    </row>
    <row r="26" spans="1:22">
      <c r="E26" s="5"/>
      <c r="F26" s="8"/>
      <c r="G26" s="5"/>
      <c r="H26" s="8"/>
      <c r="I26" s="5"/>
      <c r="J26" s="5"/>
      <c r="L26" s="201"/>
      <c r="S26" s="79"/>
      <c r="T26" s="79"/>
      <c r="U26" s="79"/>
      <c r="V26" s="79"/>
    </row>
    <row r="27" spans="1:22">
      <c r="D27" s="172"/>
      <c r="E27" s="3"/>
      <c r="F27" s="4"/>
      <c r="G27" s="3"/>
      <c r="H27" s="4"/>
      <c r="I27" s="3"/>
      <c r="J27" s="3"/>
      <c r="L27" s="79"/>
      <c r="M27" s="79"/>
      <c r="N27" s="79"/>
      <c r="O27" s="79"/>
      <c r="P27" s="79"/>
      <c r="Q27" s="79"/>
      <c r="R27" s="79"/>
      <c r="S27" s="79"/>
      <c r="T27" s="79"/>
      <c r="U27" s="79"/>
      <c r="V27" s="79"/>
    </row>
    <row r="28" spans="1:22">
      <c r="F28" s="2"/>
      <c r="G28" s="13"/>
      <c r="H28" s="13"/>
      <c r="I28" s="13"/>
      <c r="J28" s="13"/>
      <c r="K28" s="15"/>
    </row>
    <row r="29" spans="1:22">
      <c r="A29" s="165" t="s">
        <v>308</v>
      </c>
      <c r="B29" s="203" t="s">
        <v>11</v>
      </c>
      <c r="C29" s="2"/>
      <c r="D29" s="165" t="s">
        <v>226</v>
      </c>
      <c r="E29" s="168" t="s">
        <v>227</v>
      </c>
      <c r="F29" s="9"/>
      <c r="H29" s="18"/>
    </row>
    <row r="30" spans="1:22">
      <c r="A30" s="165" t="s">
        <v>344</v>
      </c>
      <c r="B30" s="203"/>
      <c r="C30" s="2"/>
      <c r="D30" s="294"/>
      <c r="E30" s="309"/>
      <c r="F30" s="9"/>
      <c r="H30" s="9"/>
    </row>
    <row r="31" spans="1:22">
      <c r="A31" s="165" t="s">
        <v>278</v>
      </c>
      <c r="B31" s="309"/>
      <c r="C31" s="309" t="s">
        <v>309</v>
      </c>
      <c r="D31" s="298" t="s">
        <v>389</v>
      </c>
      <c r="E31" s="305" t="s">
        <v>478</v>
      </c>
      <c r="F31" s="9"/>
      <c r="H31" s="5"/>
      <c r="I31" s="72"/>
    </row>
    <row r="32" spans="1:22">
      <c r="A32" s="165" t="s">
        <v>281</v>
      </c>
      <c r="B32" s="309"/>
      <c r="C32" s="18"/>
      <c r="D32" s="380" t="s">
        <v>175</v>
      </c>
      <c r="E32" s="382" t="s">
        <v>176</v>
      </c>
      <c r="F32" s="377"/>
      <c r="G32" s="377"/>
      <c r="H32" s="383"/>
      <c r="I32" s="383"/>
      <c r="J32" s="383"/>
    </row>
    <row r="33" spans="1:12">
      <c r="A33" s="12"/>
      <c r="B33" s="309"/>
      <c r="C33" s="18"/>
      <c r="D33" s="5"/>
      <c r="E33" s="173"/>
      <c r="F33" s="5"/>
      <c r="G33" s="174"/>
      <c r="H33" s="174"/>
      <c r="I33" s="174"/>
      <c r="J33" s="174"/>
    </row>
    <row r="34" spans="1:12">
      <c r="B34" s="309"/>
      <c r="C34" s="18"/>
      <c r="D34" s="3"/>
      <c r="E34" s="3"/>
      <c r="F34" s="4"/>
      <c r="G34" s="3"/>
      <c r="H34" s="172"/>
      <c r="I34" s="3"/>
      <c r="J34" s="3"/>
    </row>
    <row r="35" spans="1:12">
      <c r="B35" s="309"/>
      <c r="C35" s="5"/>
    </row>
    <row r="36" spans="1:12">
      <c r="A36" s="71"/>
      <c r="B36" s="356" t="s">
        <v>12</v>
      </c>
      <c r="D36" s="165" t="s">
        <v>339</v>
      </c>
      <c r="E36" s="295" t="s">
        <v>340</v>
      </c>
      <c r="F36" s="294"/>
      <c r="G36" s="294"/>
      <c r="H36" s="294"/>
      <c r="I36" s="294"/>
      <c r="J36" s="151" t="s">
        <v>340</v>
      </c>
    </row>
    <row r="37" spans="1:12">
      <c r="A37" s="71"/>
      <c r="B37" s="357"/>
      <c r="D37" s="165"/>
      <c r="E37" s="295" t="s">
        <v>385</v>
      </c>
      <c r="F37" s="294"/>
      <c r="G37" s="294"/>
      <c r="H37" s="294"/>
      <c r="I37" s="294"/>
      <c r="J37" s="151" t="s">
        <v>387</v>
      </c>
    </row>
    <row r="38" spans="1:12">
      <c r="A38" s="71"/>
      <c r="B38" s="309"/>
      <c r="D38" s="294"/>
      <c r="E38" s="314" t="s">
        <v>386</v>
      </c>
      <c r="F38" s="295" t="s">
        <v>341</v>
      </c>
      <c r="G38" s="295" t="s">
        <v>313</v>
      </c>
      <c r="H38" s="295"/>
      <c r="I38" s="295" t="s">
        <v>79</v>
      </c>
      <c r="J38" s="151" t="s">
        <v>343</v>
      </c>
    </row>
    <row r="39" spans="1:12">
      <c r="A39" s="71"/>
      <c r="B39" s="309"/>
      <c r="D39" s="294"/>
      <c r="E39" s="296">
        <f>+Organisation!$B$9</f>
        <v>2013</v>
      </c>
      <c r="F39" s="295" t="s">
        <v>313</v>
      </c>
      <c r="G39" s="295" t="s">
        <v>321</v>
      </c>
      <c r="H39" s="295" t="s">
        <v>342</v>
      </c>
      <c r="I39" s="295" t="s">
        <v>78</v>
      </c>
      <c r="J39" s="166">
        <f>+Organisation!$B$8</f>
        <v>2014</v>
      </c>
    </row>
    <row r="40" spans="1:12">
      <c r="A40" s="71"/>
      <c r="B40" s="309"/>
      <c r="D40" s="294"/>
      <c r="E40" s="295" t="s">
        <v>282</v>
      </c>
      <c r="F40" s="295" t="s">
        <v>282</v>
      </c>
      <c r="G40" s="295" t="s">
        <v>282</v>
      </c>
      <c r="H40" s="295" t="s">
        <v>282</v>
      </c>
      <c r="I40" s="295" t="s">
        <v>282</v>
      </c>
      <c r="J40" s="151" t="s">
        <v>282</v>
      </c>
      <c r="L40" s="201"/>
    </row>
    <row r="41" spans="1:12" ht="16.5" customHeight="1">
      <c r="B41" s="309"/>
      <c r="D41" s="294" t="s">
        <v>228</v>
      </c>
    </row>
    <row r="42" spans="1:12" ht="4.5" customHeight="1">
      <c r="B42" s="309"/>
      <c r="D42" s="377"/>
      <c r="L42" s="201"/>
    </row>
    <row r="43" spans="1:12">
      <c r="B43" s="294"/>
      <c r="C43" s="309" t="s">
        <v>309</v>
      </c>
      <c r="D43" s="305" t="s">
        <v>182</v>
      </c>
      <c r="E43" s="262">
        <v>206</v>
      </c>
      <c r="F43" s="262">
        <v>0</v>
      </c>
      <c r="G43" s="262">
        <f>-ROUND((4214.73)/1000,0)-1</f>
        <v>-5</v>
      </c>
      <c r="H43" s="262">
        <f>ROUND((-7970.57)/1000,0)</f>
        <v>-8</v>
      </c>
      <c r="I43" s="262">
        <f>ROUND((32530.46)/1000,0)</f>
        <v>33</v>
      </c>
      <c r="J43" s="180">
        <f>SUM(E43:I43)</f>
        <v>226</v>
      </c>
    </row>
    <row r="44" spans="1:12">
      <c r="B44" s="294"/>
      <c r="C44" s="309"/>
      <c r="D44" s="378" t="s">
        <v>21</v>
      </c>
      <c r="E44" s="262"/>
      <c r="F44" s="262"/>
      <c r="G44" s="262"/>
      <c r="H44" s="262"/>
      <c r="I44" s="262"/>
      <c r="J44" s="169"/>
      <c r="L44" s="201"/>
    </row>
    <row r="45" spans="1:12">
      <c r="B45" s="294"/>
      <c r="C45" s="309" t="s">
        <v>310</v>
      </c>
      <c r="D45" s="305" t="s">
        <v>23</v>
      </c>
      <c r="E45" s="262">
        <v>117</v>
      </c>
      <c r="F45" s="262">
        <f>ROUND(53.54/1000,0)</f>
        <v>0</v>
      </c>
      <c r="G45" s="262">
        <f>-ROUND((10190.12)/1000,0)</f>
        <v>-10</v>
      </c>
      <c r="H45" s="262">
        <f>ROUND(0/1000,0)</f>
        <v>0</v>
      </c>
      <c r="I45" s="262">
        <v>0</v>
      </c>
      <c r="J45" s="169">
        <f>SUM(E45:I45)</f>
        <v>107</v>
      </c>
    </row>
    <row r="46" spans="1:12">
      <c r="B46" s="294"/>
      <c r="C46" s="18"/>
      <c r="D46" s="379" t="s">
        <v>24</v>
      </c>
      <c r="E46" s="195"/>
      <c r="F46" s="262"/>
      <c r="G46" s="262"/>
      <c r="H46" s="262"/>
      <c r="I46" s="262"/>
      <c r="J46" s="169"/>
      <c r="L46" s="201"/>
    </row>
    <row r="47" spans="1:12">
      <c r="B47" s="294"/>
      <c r="C47" s="313" t="s">
        <v>311</v>
      </c>
      <c r="D47" s="379" t="s">
        <v>22</v>
      </c>
      <c r="E47" s="262">
        <v>96</v>
      </c>
      <c r="F47" s="262">
        <f>ROUND(7135.07/1000,0)</f>
        <v>7</v>
      </c>
      <c r="G47" s="262">
        <f>-ROUND((4714.22)/1000,0)+1</f>
        <v>-4</v>
      </c>
      <c r="H47" s="262">
        <f>ROUND(1082.18/1000,0)</f>
        <v>1</v>
      </c>
      <c r="I47" s="262">
        <v>0</v>
      </c>
      <c r="J47" s="180">
        <f>SUM(E47:I47)</f>
        <v>100</v>
      </c>
    </row>
    <row r="48" spans="1:12">
      <c r="B48" s="294"/>
      <c r="C48" s="313" t="s">
        <v>312</v>
      </c>
      <c r="D48" s="380" t="s">
        <v>167</v>
      </c>
      <c r="E48" s="262">
        <v>79</v>
      </c>
      <c r="F48" s="262">
        <f>ROUND(0/1000,0)</f>
        <v>0</v>
      </c>
      <c r="G48" s="262">
        <f>-ROUND((276.38)/1000,0)</f>
        <v>0</v>
      </c>
      <c r="H48" s="262">
        <f>ROUND(17124.15/1000,0)</f>
        <v>17</v>
      </c>
      <c r="I48" s="262">
        <v>0</v>
      </c>
      <c r="J48" s="169">
        <f>SUM(E48:I48)</f>
        <v>96</v>
      </c>
      <c r="L48" s="201"/>
    </row>
    <row r="49" spans="1:12">
      <c r="B49" s="294"/>
      <c r="C49" s="313" t="s">
        <v>165</v>
      </c>
      <c r="D49" s="305" t="s">
        <v>163</v>
      </c>
      <c r="E49" s="262">
        <v>83</v>
      </c>
      <c r="F49" s="262">
        <v>0</v>
      </c>
      <c r="G49" s="262">
        <v>0</v>
      </c>
      <c r="H49" s="262">
        <v>0</v>
      </c>
      <c r="I49" s="262">
        <v>0</v>
      </c>
      <c r="J49" s="169">
        <f>SUM(E49:I49)</f>
        <v>83</v>
      </c>
    </row>
    <row r="50" spans="1:12">
      <c r="B50" s="294"/>
      <c r="C50" s="313"/>
      <c r="D50" s="379" t="s">
        <v>164</v>
      </c>
      <c r="E50" s="195"/>
      <c r="F50" s="262"/>
      <c r="G50" s="262"/>
      <c r="H50" s="262"/>
      <c r="I50" s="262"/>
      <c r="J50" s="169"/>
      <c r="L50" s="201"/>
    </row>
    <row r="51" spans="1:12">
      <c r="B51" s="294"/>
      <c r="C51" s="313" t="s">
        <v>166</v>
      </c>
      <c r="D51" s="379" t="s">
        <v>361</v>
      </c>
      <c r="E51" s="262">
        <v>88</v>
      </c>
      <c r="F51" s="262">
        <v>0</v>
      </c>
      <c r="G51" s="262">
        <f>-ROUND(13375.05/1000,0)</f>
        <v>-13</v>
      </c>
      <c r="H51" s="262">
        <v>0</v>
      </c>
      <c r="I51" s="262">
        <v>0</v>
      </c>
      <c r="J51" s="169">
        <f>SUM(E51:I51)</f>
        <v>75</v>
      </c>
    </row>
    <row r="52" spans="1:12">
      <c r="B52" s="294"/>
      <c r="C52" s="313"/>
      <c r="D52" s="18"/>
      <c r="E52" s="195"/>
      <c r="F52" s="262"/>
      <c r="G52" s="262"/>
      <c r="H52" s="262"/>
      <c r="I52" s="262"/>
      <c r="J52" s="169"/>
      <c r="L52" s="201"/>
    </row>
    <row r="53" spans="1:12">
      <c r="B53" s="294"/>
      <c r="C53" s="313" t="s">
        <v>168</v>
      </c>
      <c r="D53" s="305" t="s">
        <v>457</v>
      </c>
      <c r="E53" s="262">
        <v>571</v>
      </c>
      <c r="F53" s="262">
        <f>ROUND((115763.77)/1000,0)</f>
        <v>116</v>
      </c>
      <c r="G53" s="262">
        <f>-ROUND((143225.89)/1000,0)-1</f>
        <v>-144</v>
      </c>
      <c r="H53" s="261">
        <f>ROUND((-10235.76)/1000,0)</f>
        <v>-10</v>
      </c>
      <c r="I53" s="262">
        <v>0</v>
      </c>
      <c r="J53" s="180">
        <f>SUM(E53:I53)</f>
        <v>533</v>
      </c>
    </row>
    <row r="54" spans="1:12" ht="5.25" customHeight="1">
      <c r="B54" s="294"/>
      <c r="C54" s="18"/>
      <c r="D54" s="31"/>
      <c r="E54" s="64"/>
      <c r="F54" s="262"/>
      <c r="G54" s="64"/>
      <c r="H54" s="261"/>
      <c r="I54" s="64"/>
      <c r="J54" s="65"/>
      <c r="L54" s="201"/>
    </row>
    <row r="55" spans="1:12" ht="13.5" thickBot="1">
      <c r="B55" s="309"/>
      <c r="D55" s="294" t="s">
        <v>280</v>
      </c>
      <c r="E55" s="171">
        <f t="shared" ref="E55:J55" si="1">SUM(E43:E53)</f>
        <v>1240</v>
      </c>
      <c r="F55" s="171">
        <f t="shared" si="1"/>
        <v>123</v>
      </c>
      <c r="G55" s="181">
        <f t="shared" si="1"/>
        <v>-176</v>
      </c>
      <c r="H55" s="181">
        <f t="shared" si="1"/>
        <v>0</v>
      </c>
      <c r="I55" s="171">
        <f t="shared" si="1"/>
        <v>33</v>
      </c>
      <c r="J55" s="181">
        <f t="shared" si="1"/>
        <v>1220</v>
      </c>
    </row>
    <row r="56" spans="1:12">
      <c r="B56" s="309"/>
      <c r="E56" s="5"/>
      <c r="F56" s="8"/>
      <c r="G56" s="5"/>
      <c r="H56" s="8"/>
      <c r="I56" s="5"/>
      <c r="J56" s="5"/>
      <c r="L56" s="201"/>
    </row>
    <row r="57" spans="1:12">
      <c r="B57" s="309"/>
      <c r="C57" s="18"/>
      <c r="D57" s="3"/>
      <c r="E57" s="3"/>
      <c r="F57" s="4"/>
      <c r="G57" s="3"/>
      <c r="H57" s="172"/>
      <c r="I57" s="3"/>
      <c r="J57" s="3"/>
    </row>
    <row r="58" spans="1:12">
      <c r="B58" s="309"/>
      <c r="L58" s="176"/>
    </row>
    <row r="59" spans="1:12">
      <c r="A59" s="165" t="s">
        <v>308</v>
      </c>
      <c r="B59" s="182" t="s">
        <v>13</v>
      </c>
      <c r="C59" s="2"/>
      <c r="D59" s="165" t="s">
        <v>226</v>
      </c>
      <c r="E59" s="168" t="s">
        <v>227</v>
      </c>
      <c r="G59" s="11"/>
    </row>
    <row r="60" spans="1:12">
      <c r="A60" s="165" t="s">
        <v>344</v>
      </c>
      <c r="B60" s="203"/>
      <c r="C60" s="2"/>
      <c r="D60" s="377"/>
      <c r="E60" s="385"/>
      <c r="F60" s="386"/>
      <c r="G60" s="386"/>
      <c r="H60" s="386"/>
      <c r="I60" s="377"/>
      <c r="J60" s="377"/>
    </row>
    <row r="61" spans="1:12">
      <c r="A61" s="165" t="s">
        <v>277</v>
      </c>
      <c r="B61" s="168"/>
      <c r="C61" s="294" t="s">
        <v>309</v>
      </c>
      <c r="D61" s="305" t="s">
        <v>182</v>
      </c>
      <c r="E61" s="384" t="s">
        <v>190</v>
      </c>
      <c r="F61" s="8"/>
      <c r="G61" s="8"/>
      <c r="H61" s="8"/>
      <c r="I61" s="5"/>
      <c r="J61" s="5"/>
    </row>
    <row r="62" spans="1:12">
      <c r="A62" s="165" t="s">
        <v>281</v>
      </c>
      <c r="B62" s="168"/>
      <c r="C62" s="294"/>
      <c r="D62" s="378" t="s">
        <v>21</v>
      </c>
      <c r="E62" s="382" t="s">
        <v>191</v>
      </c>
      <c r="F62" s="386"/>
      <c r="G62" s="386"/>
      <c r="H62" s="386"/>
      <c r="I62" s="377"/>
      <c r="J62" s="377"/>
    </row>
    <row r="63" spans="1:12">
      <c r="B63" s="168"/>
      <c r="C63" s="294" t="s">
        <v>310</v>
      </c>
      <c r="D63" s="305" t="s">
        <v>23</v>
      </c>
      <c r="E63" s="298" t="s">
        <v>25</v>
      </c>
      <c r="F63" s="8"/>
      <c r="G63" s="8"/>
      <c r="H63" s="8"/>
      <c r="I63" s="5"/>
      <c r="J63" s="5"/>
    </row>
    <row r="64" spans="1:12">
      <c r="B64" s="168"/>
      <c r="C64" s="294"/>
      <c r="D64" s="379" t="s">
        <v>24</v>
      </c>
      <c r="E64" s="382" t="s">
        <v>26</v>
      </c>
      <c r="F64" s="383"/>
      <c r="G64" s="383"/>
      <c r="H64" s="383"/>
      <c r="I64" s="383"/>
      <c r="J64" s="383"/>
    </row>
    <row r="65" spans="1:12">
      <c r="B65" s="168"/>
      <c r="C65" s="313" t="s">
        <v>311</v>
      </c>
      <c r="D65" s="379" t="s">
        <v>22</v>
      </c>
      <c r="E65" s="382" t="s">
        <v>485</v>
      </c>
      <c r="F65" s="386"/>
      <c r="G65" s="386"/>
      <c r="H65" s="386"/>
      <c r="I65" s="377"/>
      <c r="J65" s="377"/>
    </row>
    <row r="66" spans="1:12">
      <c r="B66" s="168"/>
      <c r="C66" s="309" t="s">
        <v>312</v>
      </c>
      <c r="D66" s="380" t="s">
        <v>167</v>
      </c>
      <c r="E66" s="387" t="s">
        <v>486</v>
      </c>
      <c r="F66" s="386"/>
      <c r="G66" s="386"/>
      <c r="H66" s="386"/>
      <c r="I66" s="377"/>
      <c r="J66" s="377"/>
    </row>
    <row r="67" spans="1:12">
      <c r="B67" s="168"/>
      <c r="C67" s="309" t="s">
        <v>165</v>
      </c>
      <c r="D67" s="305" t="s">
        <v>163</v>
      </c>
      <c r="E67" s="298" t="s">
        <v>487</v>
      </c>
      <c r="F67" s="72"/>
      <c r="G67" s="72"/>
      <c r="H67" s="72"/>
      <c r="I67" s="72"/>
      <c r="J67" s="72"/>
    </row>
    <row r="68" spans="1:12">
      <c r="B68" s="168"/>
      <c r="C68" s="309"/>
      <c r="D68" s="379" t="s">
        <v>164</v>
      </c>
      <c r="E68" s="381" t="s">
        <v>170</v>
      </c>
      <c r="F68" s="388"/>
      <c r="G68" s="388"/>
      <c r="H68" s="388"/>
      <c r="I68" s="389"/>
      <c r="J68" s="389"/>
    </row>
    <row r="69" spans="1:12">
      <c r="B69" s="168"/>
      <c r="C69" s="294" t="s">
        <v>166</v>
      </c>
      <c r="D69" s="391" t="s">
        <v>361</v>
      </c>
      <c r="E69" s="394" t="s">
        <v>483</v>
      </c>
      <c r="F69" s="392"/>
      <c r="G69" s="392"/>
      <c r="H69" s="392"/>
      <c r="I69" s="393"/>
      <c r="J69" s="393"/>
      <c r="L69" s="176"/>
    </row>
    <row r="70" spans="1:12">
      <c r="B70" s="168"/>
      <c r="C70" s="294"/>
      <c r="D70" s="379"/>
      <c r="E70" s="382" t="s">
        <v>484</v>
      </c>
      <c r="F70" s="386"/>
      <c r="G70" s="386"/>
      <c r="H70" s="386"/>
      <c r="I70" s="377"/>
      <c r="J70" s="377"/>
      <c r="L70" s="176"/>
    </row>
    <row r="71" spans="1:12">
      <c r="B71" s="168"/>
      <c r="D71" s="31"/>
      <c r="E71" s="5"/>
      <c r="F71" s="72"/>
      <c r="G71" s="78"/>
      <c r="H71" s="78"/>
      <c r="I71" s="72"/>
      <c r="J71" s="5"/>
    </row>
    <row r="72" spans="1:12" s="105" customFormat="1" ht="9">
      <c r="B72" s="204"/>
      <c r="C72" s="102"/>
      <c r="D72" s="103"/>
      <c r="E72" s="103"/>
      <c r="F72" s="104"/>
      <c r="G72" s="103"/>
      <c r="H72" s="104"/>
      <c r="I72" s="103"/>
      <c r="J72" s="103"/>
    </row>
    <row r="73" spans="1:12" hidden="1">
      <c r="B73" s="309"/>
      <c r="C73" s="5"/>
      <c r="E73" s="5"/>
      <c r="F73" s="8"/>
      <c r="G73" s="5"/>
      <c r="H73" s="8"/>
      <c r="I73" s="5"/>
      <c r="J73" s="5"/>
    </row>
    <row r="74" spans="1:12" hidden="1">
      <c r="A74" s="12" t="s">
        <v>334</v>
      </c>
      <c r="B74" s="203">
        <v>10</v>
      </c>
      <c r="C74" s="5"/>
      <c r="D74" s="9" t="s">
        <v>241</v>
      </c>
      <c r="H74" s="9"/>
      <c r="I74" s="2"/>
      <c r="J74" s="2"/>
    </row>
    <row r="75" spans="1:12" hidden="1">
      <c r="A75" s="12"/>
      <c r="B75" s="203"/>
      <c r="C75" s="5"/>
      <c r="H75" s="9"/>
      <c r="I75" s="2"/>
      <c r="J75" s="2"/>
    </row>
    <row r="76" spans="1:12" s="105" customFormat="1" ht="9" hidden="1">
      <c r="B76" s="204"/>
      <c r="C76" s="102"/>
      <c r="D76" s="103"/>
      <c r="E76" s="103"/>
      <c r="F76" s="104"/>
      <c r="G76" s="103"/>
      <c r="H76" s="104"/>
      <c r="I76" s="103"/>
      <c r="J76" s="103"/>
    </row>
    <row r="77" spans="1:12" hidden="1">
      <c r="B77" s="309"/>
      <c r="C77" s="5"/>
    </row>
    <row r="78" spans="1:12" hidden="1">
      <c r="A78" s="12" t="s">
        <v>335</v>
      </c>
      <c r="B78" s="203">
        <v>13</v>
      </c>
      <c r="C78" s="5"/>
      <c r="D78" s="9" t="s">
        <v>383</v>
      </c>
      <c r="H78" s="17"/>
      <c r="I78" s="2"/>
      <c r="J78" s="23"/>
    </row>
    <row r="79" spans="1:12" hidden="1">
      <c r="A79" s="12" t="s">
        <v>384</v>
      </c>
      <c r="B79" s="168"/>
      <c r="C79" s="5"/>
      <c r="D79" s="9" t="s">
        <v>375</v>
      </c>
      <c r="H79" s="15"/>
      <c r="J79" s="13"/>
    </row>
    <row r="80" spans="1:12" hidden="1">
      <c r="A80" s="12" t="s">
        <v>336</v>
      </c>
      <c r="B80" s="168"/>
      <c r="C80" s="5"/>
      <c r="H80" s="24"/>
      <c r="I80" s="21"/>
      <c r="J80" s="25"/>
    </row>
    <row r="81" spans="1:10" hidden="1">
      <c r="B81" s="309"/>
      <c r="C81" s="5"/>
      <c r="D81" s="3"/>
      <c r="E81" s="3"/>
      <c r="F81" s="4"/>
      <c r="G81" s="3"/>
      <c r="H81" s="4"/>
      <c r="I81" s="3"/>
      <c r="J81" s="3"/>
    </row>
    <row r="82" spans="1:10" hidden="1">
      <c r="B82" s="309"/>
      <c r="C82" s="5"/>
      <c r="D82" s="5"/>
      <c r="E82" s="5"/>
      <c r="F82" s="8"/>
      <c r="G82" s="5"/>
      <c r="H82" s="8"/>
      <c r="I82" s="5"/>
      <c r="J82" s="5"/>
    </row>
    <row r="83" spans="1:10" ht="15.75" hidden="1" customHeight="1">
      <c r="A83" s="12" t="s">
        <v>247</v>
      </c>
      <c r="B83" s="203">
        <v>11</v>
      </c>
      <c r="D83" s="5" t="s">
        <v>248</v>
      </c>
      <c r="E83" s="86"/>
      <c r="F83" s="86"/>
      <c r="G83" s="5"/>
      <c r="H83" s="9"/>
    </row>
    <row r="84" spans="1:10" hidden="1">
      <c r="A84" s="12" t="s">
        <v>249</v>
      </c>
      <c r="B84" s="168"/>
      <c r="D84" s="5"/>
      <c r="E84" s="27"/>
      <c r="F84" s="87"/>
      <c r="G84" s="5"/>
      <c r="H84" s="9"/>
    </row>
    <row r="85" spans="1:10" hidden="1">
      <c r="A85" s="12" t="s">
        <v>250</v>
      </c>
      <c r="B85" s="168"/>
      <c r="D85" s="6"/>
      <c r="E85" s="88"/>
      <c r="F85" s="88"/>
      <c r="G85" s="5"/>
      <c r="H85" s="9"/>
    </row>
    <row r="86" spans="1:10" hidden="1">
      <c r="A86" s="12" t="s">
        <v>251</v>
      </c>
      <c r="B86" s="168"/>
      <c r="D86" s="5"/>
      <c r="E86" s="29"/>
      <c r="F86" s="35"/>
      <c r="G86" s="5"/>
      <c r="H86" s="9"/>
    </row>
    <row r="87" spans="1:10" hidden="1">
      <c r="A87" s="12" t="s">
        <v>252</v>
      </c>
      <c r="B87" s="168"/>
      <c r="D87" s="5"/>
      <c r="E87" s="29"/>
      <c r="F87" s="35"/>
      <c r="G87" s="5"/>
      <c r="H87" s="9"/>
    </row>
    <row r="88" spans="1:10" s="105" customFormat="1" ht="9" hidden="1">
      <c r="B88" s="204"/>
      <c r="C88" s="102"/>
      <c r="D88" s="103"/>
      <c r="E88" s="103"/>
      <c r="F88" s="104"/>
      <c r="G88" s="103"/>
      <c r="H88" s="104"/>
      <c r="I88" s="103"/>
      <c r="J88" s="103"/>
    </row>
    <row r="89" spans="1:10" hidden="1">
      <c r="B89" s="309"/>
      <c r="C89" s="5"/>
    </row>
    <row r="90" spans="1:10" hidden="1">
      <c r="A90" s="12" t="s">
        <v>219</v>
      </c>
      <c r="B90" s="168">
        <v>12</v>
      </c>
      <c r="C90" s="5"/>
      <c r="D90" s="71" t="s">
        <v>246</v>
      </c>
      <c r="E90" s="72"/>
      <c r="F90" s="78"/>
      <c r="G90" s="72"/>
      <c r="H90" s="78"/>
      <c r="I90" s="72"/>
      <c r="J90" s="72"/>
    </row>
    <row r="91" spans="1:10" hidden="1">
      <c r="A91" s="12" t="s">
        <v>218</v>
      </c>
      <c r="B91" s="309"/>
      <c r="C91" s="5"/>
      <c r="D91" s="71"/>
      <c r="E91" s="72"/>
      <c r="F91" s="78"/>
      <c r="G91" s="72"/>
      <c r="H91" s="78"/>
      <c r="I91" s="72"/>
      <c r="J91" s="72"/>
    </row>
    <row r="92" spans="1:10" s="105" customFormat="1" ht="9" hidden="1">
      <c r="B92" s="204"/>
      <c r="C92" s="102"/>
      <c r="D92" s="103"/>
      <c r="E92" s="103"/>
      <c r="F92" s="104"/>
      <c r="G92" s="103"/>
      <c r="H92" s="104"/>
      <c r="I92" s="103"/>
      <c r="J92" s="103"/>
    </row>
    <row r="93" spans="1:10" hidden="1">
      <c r="B93" s="309"/>
      <c r="E93" s="5"/>
      <c r="F93" s="8"/>
      <c r="G93" s="5"/>
      <c r="H93" s="8"/>
      <c r="I93" s="5"/>
      <c r="J93" s="5"/>
    </row>
    <row r="94" spans="1:10" hidden="1">
      <c r="A94" s="12" t="s">
        <v>337</v>
      </c>
      <c r="B94" s="203">
        <v>13</v>
      </c>
      <c r="D94" s="5" t="s">
        <v>186</v>
      </c>
      <c r="E94" s="5"/>
      <c r="F94" s="27"/>
      <c r="G94" s="27"/>
      <c r="H94" s="28"/>
      <c r="I94" s="28"/>
      <c r="J94" s="5"/>
    </row>
    <row r="95" spans="1:10" hidden="1">
      <c r="A95" s="12" t="s">
        <v>338</v>
      </c>
      <c r="B95" s="168"/>
      <c r="C95" s="5"/>
      <c r="D95" s="5"/>
      <c r="E95" s="5"/>
      <c r="F95" s="7"/>
      <c r="G95" s="7"/>
      <c r="H95" s="7"/>
      <c r="I95" s="7"/>
      <c r="J95" s="5"/>
    </row>
    <row r="96" spans="1:10" s="105" customFormat="1" ht="9" hidden="1">
      <c r="B96" s="204"/>
      <c r="C96" s="102"/>
      <c r="D96" s="103"/>
      <c r="E96" s="103"/>
      <c r="F96" s="104"/>
      <c r="G96" s="103"/>
      <c r="H96" s="104"/>
      <c r="I96" s="103"/>
      <c r="J96" s="103"/>
    </row>
    <row r="97" spans="1:11" hidden="1">
      <c r="A97" s="2"/>
      <c r="B97" s="248"/>
      <c r="C97" s="6"/>
      <c r="D97" s="2"/>
      <c r="E97" s="2"/>
      <c r="F97" s="2"/>
      <c r="G97" s="2"/>
      <c r="H97" s="2"/>
      <c r="I97" s="2"/>
      <c r="J97" s="2"/>
    </row>
    <row r="98" spans="1:11" hidden="1">
      <c r="A98" s="12" t="s">
        <v>316</v>
      </c>
      <c r="B98" s="168">
        <v>10</v>
      </c>
      <c r="C98" s="6"/>
      <c r="D98" s="12" t="s">
        <v>242</v>
      </c>
      <c r="E98" s="2"/>
      <c r="F98" s="2"/>
      <c r="G98" s="2"/>
      <c r="H98" s="2"/>
      <c r="I98" s="2"/>
      <c r="J98" s="2"/>
    </row>
    <row r="99" spans="1:11" hidden="1">
      <c r="A99" s="2"/>
      <c r="B99" s="248"/>
      <c r="C99" s="6"/>
      <c r="D99" s="2"/>
      <c r="E99" s="2"/>
      <c r="F99" s="2"/>
      <c r="G99" s="2"/>
      <c r="H99" s="2"/>
      <c r="I99" s="2"/>
      <c r="J99" s="2"/>
    </row>
    <row r="100" spans="1:11" hidden="1">
      <c r="B100" s="294"/>
      <c r="C100" s="5"/>
      <c r="E100" s="5"/>
      <c r="F100" s="8"/>
      <c r="G100" s="5"/>
      <c r="H100" s="8"/>
      <c r="I100" s="5"/>
      <c r="J100" s="5"/>
    </row>
    <row r="101" spans="1:11" hidden="1">
      <c r="A101" s="12"/>
      <c r="B101" s="309"/>
      <c r="C101" s="5"/>
      <c r="E101" s="5"/>
      <c r="F101" s="8"/>
      <c r="G101" s="5"/>
      <c r="H101" s="8"/>
      <c r="I101" s="5"/>
      <c r="J101" s="5"/>
    </row>
    <row r="102" spans="1:11" hidden="1">
      <c r="A102" s="12"/>
      <c r="B102" s="309"/>
      <c r="C102" s="5"/>
      <c r="E102" s="5"/>
      <c r="F102" s="8"/>
      <c r="G102" s="5"/>
      <c r="H102" s="8"/>
      <c r="I102" s="5"/>
      <c r="J102" s="5"/>
    </row>
    <row r="103" spans="1:11" s="105" customFormat="1" ht="9" hidden="1">
      <c r="B103" s="204"/>
      <c r="C103" s="102"/>
      <c r="D103" s="103"/>
      <c r="E103" s="103"/>
      <c r="F103" s="104"/>
      <c r="G103" s="103"/>
      <c r="H103" s="104"/>
      <c r="I103" s="103"/>
      <c r="J103" s="103"/>
    </row>
    <row r="104" spans="1:11">
      <c r="A104" s="71"/>
      <c r="B104" s="272"/>
      <c r="C104" s="71"/>
      <c r="G104" s="14"/>
      <c r="H104" s="9"/>
    </row>
    <row r="105" spans="1:11">
      <c r="A105" s="71"/>
      <c r="B105" s="313"/>
      <c r="C105" s="71"/>
    </row>
    <row r="106" spans="1:11">
      <c r="A106" s="71"/>
      <c r="B106" s="313"/>
      <c r="C106" s="71"/>
    </row>
    <row r="107" spans="1:11">
      <c r="A107" s="71"/>
      <c r="B107" s="313"/>
      <c r="C107" s="71"/>
    </row>
    <row r="108" spans="1:11">
      <c r="A108" s="71"/>
      <c r="B108" s="313"/>
      <c r="C108" s="71"/>
    </row>
    <row r="109" spans="1:11">
      <c r="A109" s="71"/>
      <c r="B109" s="313"/>
      <c r="C109" s="71"/>
    </row>
    <row r="110" spans="1:11">
      <c r="B110" s="168"/>
      <c r="D110" s="105"/>
      <c r="E110" s="105"/>
      <c r="F110" s="105"/>
      <c r="G110" s="105"/>
      <c r="H110" s="105"/>
      <c r="I110" s="105"/>
      <c r="J110" s="105"/>
      <c r="K110" s="105"/>
    </row>
    <row r="111" spans="1:11" s="105" customFormat="1">
      <c r="B111" s="210"/>
      <c r="C111" s="102"/>
      <c r="D111" s="9"/>
      <c r="E111" s="9"/>
      <c r="F111" s="11"/>
      <c r="G111" s="9"/>
      <c r="H111" s="11"/>
      <c r="I111" s="9"/>
      <c r="J111" s="9"/>
      <c r="K111" s="9"/>
    </row>
  </sheetData>
  <phoneticPr fontId="2" type="noConversion"/>
  <printOptions horizontalCentered="1" gridLinesSet="0"/>
  <pageMargins left="0.39370078740157483" right="0.39370078740157483" top="0.47244094488188981" bottom="0.62992125984251968" header="0.35433070866141736" footer="0.31496062992125984"/>
  <pageSetup paperSize="9" scale="85" orientation="portrait" horizontalDpi="4294967292" verticalDpi="300" r:id="rId1"/>
  <headerFooter alignWithMargins="0">
    <oddFooter>&amp;CPage 22</oddFooter>
  </headerFooter>
  <drawing r:id="rId2"/>
</worksheet>
</file>

<file path=xl/worksheets/sheet2.xml><?xml version="1.0" encoding="utf-8"?>
<worksheet xmlns="http://schemas.openxmlformats.org/spreadsheetml/2006/main" xmlns:r="http://schemas.openxmlformats.org/officeDocument/2006/relationships">
  <dimension ref="A1:I52"/>
  <sheetViews>
    <sheetView showGridLines="0" tabSelected="1" workbookViewId="0"/>
  </sheetViews>
  <sheetFormatPr defaultRowHeight="12.75"/>
  <cols>
    <col min="1" max="16384" width="9.140625" style="243"/>
  </cols>
  <sheetData>
    <row r="1" spans="1:9" ht="15">
      <c r="I1" s="145"/>
    </row>
    <row r="5" spans="1:9">
      <c r="A5" s="244"/>
      <c r="B5" s="242"/>
      <c r="C5" s="242"/>
      <c r="D5" s="242"/>
      <c r="E5" s="242"/>
      <c r="F5" s="242"/>
      <c r="G5" s="242"/>
      <c r="H5" s="242"/>
    </row>
    <row r="6" spans="1:9">
      <c r="A6" s="244"/>
      <c r="B6" s="244"/>
      <c r="C6" s="244"/>
      <c r="D6" s="244"/>
      <c r="E6" s="244"/>
      <c r="F6" s="244"/>
      <c r="G6" s="244"/>
    </row>
    <row r="8" spans="1:9" ht="61.5" customHeight="1">
      <c r="A8" s="410" t="s">
        <v>115</v>
      </c>
      <c r="B8" s="410"/>
      <c r="C8" s="410"/>
      <c r="D8" s="410"/>
      <c r="E8" s="410"/>
      <c r="F8" s="410"/>
      <c r="G8" s="410"/>
      <c r="H8" s="410"/>
      <c r="I8" s="410"/>
    </row>
    <row r="9" spans="1:9" ht="15.75">
      <c r="A9" s="133"/>
    </row>
    <row r="12" spans="1:9" ht="15">
      <c r="A12" s="411" t="s">
        <v>160</v>
      </c>
      <c r="B12" s="411"/>
      <c r="C12" s="411"/>
      <c r="D12" s="411"/>
      <c r="E12" s="411"/>
      <c r="F12" s="411"/>
      <c r="G12" s="411"/>
      <c r="H12" s="411"/>
      <c r="I12" s="411"/>
    </row>
    <row r="13" spans="1:9" ht="15">
      <c r="A13" s="191"/>
      <c r="B13" s="191"/>
      <c r="C13" s="191"/>
      <c r="D13" s="191"/>
      <c r="E13" s="191"/>
      <c r="F13" s="191"/>
      <c r="G13" s="191"/>
    </row>
    <row r="14" spans="1:9" ht="15">
      <c r="A14" s="411" t="s">
        <v>441</v>
      </c>
      <c r="B14" s="411"/>
      <c r="C14" s="411"/>
      <c r="D14" s="411"/>
      <c r="E14" s="411"/>
      <c r="F14" s="411"/>
      <c r="G14" s="411"/>
      <c r="H14" s="411"/>
      <c r="I14" s="411"/>
    </row>
    <row r="15" spans="1:9" ht="15">
      <c r="A15" s="191"/>
      <c r="B15" s="191"/>
      <c r="C15" s="191"/>
      <c r="D15" s="191"/>
      <c r="E15" s="191"/>
      <c r="F15" s="191"/>
      <c r="G15" s="191"/>
    </row>
    <row r="16" spans="1:9">
      <c r="A16" s="244"/>
      <c r="B16" s="242"/>
      <c r="C16" s="242"/>
      <c r="D16" s="242"/>
      <c r="E16" s="242"/>
      <c r="F16" s="242"/>
      <c r="G16" s="242"/>
      <c r="H16" s="242"/>
    </row>
    <row r="21" spans="2:8">
      <c r="B21" s="245"/>
      <c r="C21" s="245"/>
      <c r="D21" s="245"/>
      <c r="E21" s="246"/>
      <c r="F21" s="245"/>
      <c r="G21" s="245"/>
      <c r="H21" s="245"/>
    </row>
    <row r="22" spans="2:8">
      <c r="B22" s="245"/>
      <c r="C22" s="245"/>
      <c r="D22" s="245"/>
      <c r="E22" s="245"/>
      <c r="F22" s="245"/>
      <c r="G22" s="245"/>
      <c r="H22" s="245"/>
    </row>
    <row r="24" spans="2:8">
      <c r="D24" s="245"/>
      <c r="E24" s="246"/>
      <c r="F24" s="245"/>
    </row>
    <row r="31" spans="2:8">
      <c r="E31" s="243" t="s">
        <v>367</v>
      </c>
    </row>
    <row r="52" spans="8:8">
      <c r="H52" s="247" t="s">
        <v>371</v>
      </c>
    </row>
  </sheetData>
  <mergeCells count="3">
    <mergeCell ref="A8:I8"/>
    <mergeCell ref="A12:I12"/>
    <mergeCell ref="A14:I14"/>
  </mergeCells>
  <phoneticPr fontId="2" type="noConversion"/>
  <printOptions horizontalCentered="1"/>
  <pageMargins left="0.74803149606299213" right="0.74803149606299213" top="0.78740157480314965" bottom="0.67" header="0.51181102362204722" footer="0.3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25"/>
  <sheetViews>
    <sheetView showGridLines="0" tabSelected="1" workbookViewId="0"/>
  </sheetViews>
  <sheetFormatPr defaultRowHeight="12.75"/>
  <cols>
    <col min="1" max="1" width="6.5703125" style="2" customWidth="1"/>
    <col min="2" max="5" width="9.140625" style="2"/>
    <col min="6" max="6" width="12.7109375" style="2" customWidth="1"/>
    <col min="7" max="7" width="7.7109375" style="2" bestFit="1" customWidth="1"/>
    <col min="8" max="8" width="9.140625" style="2"/>
    <col min="9" max="9" width="11.7109375" style="2" customWidth="1"/>
    <col min="10" max="16384" width="9.140625" style="2"/>
  </cols>
  <sheetData>
    <row r="1" spans="1:9" s="243" customFormat="1" ht="42" customHeight="1">
      <c r="A1" s="134" t="s">
        <v>115</v>
      </c>
      <c r="B1" s="134"/>
      <c r="C1" s="134"/>
      <c r="D1" s="134"/>
      <c r="E1" s="134"/>
      <c r="F1" s="134"/>
      <c r="G1" s="134"/>
    </row>
    <row r="2" spans="1:9" s="243" customFormat="1" ht="20.25" customHeight="1">
      <c r="A2" s="133"/>
      <c r="I2" s="145"/>
    </row>
    <row r="3" spans="1:9" s="243" customFormat="1" ht="15">
      <c r="A3" s="412" t="s">
        <v>442</v>
      </c>
      <c r="B3" s="412"/>
      <c r="C3" s="412"/>
      <c r="D3" s="412"/>
      <c r="E3" s="412"/>
      <c r="F3" s="412"/>
      <c r="G3" s="412"/>
    </row>
    <row r="4" spans="1:9" s="243" customFormat="1" ht="15" customHeight="1">
      <c r="I4" s="248"/>
    </row>
    <row r="5" spans="1:9" s="243" customFormat="1" ht="15.75" customHeight="1">
      <c r="A5" s="135"/>
      <c r="B5" s="135"/>
      <c r="C5" s="135"/>
      <c r="D5" s="135"/>
      <c r="E5" s="135"/>
      <c r="F5" s="135"/>
      <c r="G5" s="135"/>
    </row>
    <row r="6" spans="1:9" s="243" customFormat="1" ht="18">
      <c r="A6" s="136" t="s">
        <v>379</v>
      </c>
    </row>
    <row r="7" spans="1:9" s="243" customFormat="1"/>
    <row r="8" spans="1:9" s="243" customFormat="1"/>
    <row r="9" spans="1:9" s="243" customFormat="1"/>
    <row r="10" spans="1:9" s="243" customFormat="1" ht="13.5">
      <c r="A10" s="137"/>
      <c r="B10" s="137"/>
      <c r="C10" s="137"/>
      <c r="D10" s="137"/>
      <c r="E10" s="137"/>
      <c r="F10" s="137"/>
      <c r="G10" s="138" t="s">
        <v>372</v>
      </c>
    </row>
    <row r="11" spans="1:9" ht="13.5">
      <c r="A11" s="123"/>
      <c r="B11" s="123"/>
      <c r="C11" s="123"/>
      <c r="D11" s="123"/>
      <c r="E11" s="123"/>
      <c r="F11" s="123"/>
      <c r="G11" s="124"/>
    </row>
    <row r="12" spans="1:9" ht="13.5">
      <c r="A12" s="137" t="s">
        <v>373</v>
      </c>
      <c r="B12" s="137"/>
      <c r="C12" s="137"/>
      <c r="D12" s="123"/>
      <c r="E12" s="123"/>
      <c r="F12" s="123"/>
      <c r="G12" s="138">
        <v>1</v>
      </c>
    </row>
    <row r="13" spans="1:9" ht="13.5">
      <c r="A13" s="137"/>
      <c r="B13" s="137"/>
      <c r="C13" s="137"/>
      <c r="D13" s="123"/>
      <c r="E13" s="123"/>
      <c r="F13" s="123"/>
      <c r="G13" s="138"/>
    </row>
    <row r="14" spans="1:9" ht="13.5">
      <c r="A14" s="137" t="s">
        <v>238</v>
      </c>
      <c r="B14" s="137"/>
      <c r="C14" s="137"/>
      <c r="D14" s="123"/>
      <c r="E14" s="123"/>
      <c r="F14" s="123"/>
      <c r="G14" s="138">
        <v>2</v>
      </c>
      <c r="I14" s="73"/>
    </row>
    <row r="15" spans="1:9" ht="13.5">
      <c r="A15" s="137"/>
      <c r="B15" s="137"/>
      <c r="C15" s="137"/>
      <c r="D15" s="123"/>
      <c r="E15" s="123"/>
      <c r="F15" s="123"/>
      <c r="G15" s="138"/>
    </row>
    <row r="16" spans="1:9" ht="13.5">
      <c r="A16" s="137" t="s">
        <v>380</v>
      </c>
      <c r="B16" s="137"/>
      <c r="C16" s="137"/>
      <c r="D16" s="123"/>
      <c r="E16" s="123"/>
      <c r="F16" s="123"/>
      <c r="G16" s="138">
        <v>3</v>
      </c>
    </row>
    <row r="17" spans="1:9" ht="13.5">
      <c r="A17" s="137"/>
      <c r="B17" s="137"/>
      <c r="C17" s="137"/>
      <c r="D17" s="123"/>
      <c r="E17" s="123"/>
      <c r="F17" s="123"/>
      <c r="G17" s="124"/>
    </row>
    <row r="18" spans="1:9" ht="13.5">
      <c r="A18" s="137" t="s">
        <v>125</v>
      </c>
      <c r="B18" s="137"/>
      <c r="C18" s="137"/>
      <c r="D18" s="123"/>
      <c r="E18" s="123"/>
      <c r="F18" s="123"/>
      <c r="G18" s="401" t="s">
        <v>489</v>
      </c>
      <c r="I18" s="73"/>
    </row>
    <row r="19" spans="1:9" ht="13.5">
      <c r="A19" s="137"/>
      <c r="B19" s="137"/>
      <c r="C19" s="137"/>
      <c r="D19" s="123"/>
      <c r="E19" s="123"/>
      <c r="F19" s="123"/>
      <c r="G19" s="401"/>
    </row>
    <row r="20" spans="1:9" ht="13.5">
      <c r="A20" s="137" t="s">
        <v>381</v>
      </c>
      <c r="B20" s="137"/>
      <c r="C20" s="137"/>
      <c r="D20" s="123"/>
      <c r="E20" s="123"/>
      <c r="F20" s="123"/>
      <c r="G20" s="401"/>
    </row>
    <row r="21" spans="1:9" ht="6.75" customHeight="1">
      <c r="A21" s="137"/>
      <c r="B21" s="137"/>
      <c r="C21" s="137"/>
      <c r="D21" s="123"/>
      <c r="E21" s="123"/>
      <c r="F21" s="123"/>
      <c r="G21" s="401"/>
    </row>
    <row r="22" spans="1:9" ht="17.25" customHeight="1">
      <c r="A22" s="137"/>
      <c r="B22" s="137" t="s">
        <v>374</v>
      </c>
      <c r="C22" s="137"/>
      <c r="D22" s="123"/>
      <c r="E22" s="123"/>
      <c r="F22" s="123"/>
      <c r="G22" s="401">
        <v>15</v>
      </c>
    </row>
    <row r="23" spans="1:9" ht="17.25" customHeight="1">
      <c r="A23" s="137"/>
      <c r="B23" s="137" t="s">
        <v>375</v>
      </c>
      <c r="C23" s="137"/>
      <c r="D23" s="123"/>
      <c r="E23" s="123"/>
      <c r="F23" s="123"/>
      <c r="G23" s="401">
        <v>16</v>
      </c>
    </row>
    <row r="24" spans="1:9" ht="17.25" customHeight="1">
      <c r="A24" s="137"/>
      <c r="B24" s="137" t="s">
        <v>352</v>
      </c>
      <c r="C24" s="137"/>
      <c r="D24" s="123"/>
      <c r="E24" s="123"/>
      <c r="F24" s="123"/>
      <c r="G24" s="401" t="s">
        <v>490</v>
      </c>
    </row>
    <row r="25" spans="1:9">
      <c r="A25" s="243"/>
      <c r="B25" s="243"/>
      <c r="C25" s="243"/>
    </row>
  </sheetData>
  <mergeCells count="1">
    <mergeCell ref="A3:G3"/>
  </mergeCells>
  <phoneticPr fontId="2" type="noConversion"/>
  <pageMargins left="1"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C59"/>
  <sheetViews>
    <sheetView showGridLines="0" tabSelected="1" workbookViewId="0"/>
  </sheetViews>
  <sheetFormatPr defaultRowHeight="12.75"/>
  <cols>
    <col min="1" max="1" width="88.28515625" style="2" customWidth="1"/>
    <col min="2" max="16384" width="9.140625" style="2"/>
  </cols>
  <sheetData>
    <row r="1" spans="1:1">
      <c r="A1" s="249" t="str">
        <f>+Organisation!A1</f>
        <v>Oxford Health Charitable Funds - 2013/2014</v>
      </c>
    </row>
    <row r="2" spans="1:1">
      <c r="A2" s="243"/>
    </row>
    <row r="3" spans="1:1">
      <c r="A3" s="243"/>
    </row>
    <row r="4" spans="1:1" ht="15.75">
      <c r="A4" s="139" t="s">
        <v>270</v>
      </c>
    </row>
    <row r="5" spans="1:1" ht="15.75">
      <c r="A5" s="140"/>
    </row>
    <row r="6" spans="1:1" ht="15">
      <c r="A6" s="115"/>
    </row>
    <row r="7" spans="1:1" ht="15.75">
      <c r="A7" s="141" t="s">
        <v>115</v>
      </c>
    </row>
    <row r="8" spans="1:1">
      <c r="A8" s="243"/>
    </row>
    <row r="9" spans="1:1">
      <c r="A9" s="243"/>
    </row>
    <row r="10" spans="1:1" ht="15.75">
      <c r="A10" s="139" t="s">
        <v>271</v>
      </c>
    </row>
    <row r="11" spans="1:1" ht="15.75">
      <c r="A11" s="139" t="s">
        <v>443</v>
      </c>
    </row>
    <row r="12" spans="1:1">
      <c r="A12" s="243"/>
    </row>
    <row r="13" spans="1:1" s="61" customFormat="1" ht="14.25">
      <c r="A13" s="142" t="s">
        <v>103</v>
      </c>
    </row>
    <row r="14" spans="1:1" s="61" customFormat="1" ht="14.25">
      <c r="A14" s="143"/>
    </row>
    <row r="15" spans="1:1" s="61" customFormat="1" ht="14.25">
      <c r="A15" s="143"/>
    </row>
    <row r="16" spans="1:1" s="61" customFormat="1" ht="15">
      <c r="A16" s="144" t="s">
        <v>272</v>
      </c>
    </row>
    <row r="17" spans="1:3" s="61" customFormat="1" ht="14.25"/>
    <row r="18" spans="1:3" s="61" customFormat="1" ht="30.75" customHeight="1">
      <c r="A18" s="249" t="s">
        <v>459</v>
      </c>
      <c r="C18" s="355"/>
    </row>
    <row r="19" spans="1:3" s="61" customFormat="1" ht="14.25"/>
    <row r="20" spans="1:3" s="61" customFormat="1" ht="14.25"/>
    <row r="21" spans="1:3" s="61" customFormat="1" ht="15">
      <c r="A21" s="144" t="s">
        <v>273</v>
      </c>
    </row>
    <row r="22" spans="1:3" s="61" customFormat="1" ht="14.25"/>
    <row r="23" spans="1:3" s="61" customFormat="1" ht="14.25" customHeight="1">
      <c r="A23" s="249" t="s">
        <v>80</v>
      </c>
    </row>
    <row r="24" spans="1:3" s="61" customFormat="1" ht="38.25">
      <c r="A24" s="249" t="s">
        <v>368</v>
      </c>
    </row>
    <row r="25" spans="1:3" s="61" customFormat="1" ht="14.25">
      <c r="A25" s="48"/>
    </row>
    <row r="26" spans="1:3" s="62" customFormat="1" ht="51">
      <c r="A26" s="249" t="s">
        <v>116</v>
      </c>
    </row>
    <row r="27" spans="1:3" s="62" customFormat="1" ht="14.25">
      <c r="A27" s="249"/>
    </row>
    <row r="28" spans="1:3" s="62" customFormat="1" ht="38.25">
      <c r="A28" s="250" t="s">
        <v>161</v>
      </c>
    </row>
    <row r="29" spans="1:3" s="62" customFormat="1" ht="14.25">
      <c r="A29" s="249"/>
    </row>
    <row r="30" spans="1:3" s="62" customFormat="1" ht="27" customHeight="1">
      <c r="A30" s="250" t="s">
        <v>81</v>
      </c>
    </row>
    <row r="31" spans="1:3" s="62" customFormat="1" ht="27" customHeight="1">
      <c r="A31" s="250" t="s">
        <v>118</v>
      </c>
    </row>
    <row r="32" spans="1:3" s="62" customFormat="1" ht="14.25">
      <c r="A32" s="250" t="s">
        <v>173</v>
      </c>
    </row>
    <row r="33" spans="1:1" s="61" customFormat="1" ht="25.5">
      <c r="A33" s="250" t="s">
        <v>174</v>
      </c>
    </row>
    <row r="34" spans="1:1" s="61" customFormat="1" ht="14.25">
      <c r="A34" s="143"/>
    </row>
    <row r="35" spans="1:1" s="61" customFormat="1" ht="14.25">
      <c r="A35" s="143"/>
    </row>
    <row r="36" spans="1:1" s="61" customFormat="1" ht="15">
      <c r="A36" s="144" t="s">
        <v>274</v>
      </c>
    </row>
    <row r="37" spans="1:1" s="61" customFormat="1" ht="14.25"/>
    <row r="38" spans="1:1" s="61" customFormat="1" ht="38.25">
      <c r="A38" s="249" t="s">
        <v>117</v>
      </c>
    </row>
    <row r="39" spans="1:1" s="61" customFormat="1" ht="14.25">
      <c r="A39" s="243"/>
    </row>
    <row r="40" spans="1:1" s="61" customFormat="1" ht="14.25">
      <c r="A40" s="243"/>
    </row>
    <row r="41" spans="1:1" s="61" customFormat="1" ht="10.5" customHeight="1">
      <c r="A41" s="243"/>
    </row>
    <row r="42" spans="1:1" s="61" customFormat="1" ht="14.25">
      <c r="A42" s="243" t="s">
        <v>444</v>
      </c>
    </row>
    <row r="43" spans="1:1" s="61" customFormat="1" ht="14.25">
      <c r="A43" s="245" t="s">
        <v>436</v>
      </c>
    </row>
    <row r="44" spans="1:1" s="61" customFormat="1" ht="14.25">
      <c r="A44" s="245" t="s">
        <v>497</v>
      </c>
    </row>
    <row r="45" spans="1:1" s="61" customFormat="1" ht="14.25">
      <c r="A45" s="245"/>
    </row>
    <row r="46" spans="1:1" s="61" customFormat="1" ht="14.25">
      <c r="A46" s="243" t="s">
        <v>382</v>
      </c>
    </row>
    <row r="47" spans="1:1" s="61" customFormat="1" ht="14.25">
      <c r="A47" s="243"/>
    </row>
    <row r="48" spans="1:1" s="61" customFormat="1" ht="14.25">
      <c r="A48" s="243" t="s">
        <v>496</v>
      </c>
    </row>
    <row r="49" s="61" customFormat="1" ht="14.25"/>
    <row r="50" s="61" customFormat="1" ht="14.25"/>
    <row r="51" s="61" customFormat="1" ht="14.25"/>
    <row r="52" s="61" customFormat="1" ht="14.25"/>
    <row r="53" s="61" customFormat="1" ht="14.25"/>
    <row r="54" s="61" customFormat="1" ht="14.25"/>
    <row r="55" s="61" customFormat="1" ht="14.25"/>
    <row r="56" s="61" customFormat="1" ht="14.25"/>
    <row r="57" s="61" customFormat="1" ht="14.25"/>
    <row r="58" s="61" customFormat="1" ht="14.25"/>
    <row r="59" s="61" customFormat="1" ht="14.25"/>
  </sheetData>
  <phoneticPr fontId="2" type="noConversion"/>
  <pageMargins left="0.86" right="0.38" top="0.38" bottom="0.74" header="0.24" footer="0.33"/>
  <pageSetup paperSize="9" scale="92" orientation="portrait" r:id="rId1"/>
  <headerFooter alignWithMargins="0">
    <oddFooter>&amp;CPage 1</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D58"/>
  <sheetViews>
    <sheetView showGridLines="0" tabSelected="1" workbookViewId="0"/>
  </sheetViews>
  <sheetFormatPr defaultRowHeight="12.75"/>
  <cols>
    <col min="1" max="1" width="3.7109375" style="2" customWidth="1"/>
    <col min="2" max="2" width="88.85546875" style="2" customWidth="1"/>
    <col min="3" max="3" width="5.28515625" style="2" customWidth="1"/>
    <col min="4" max="16384" width="9.140625" style="2"/>
  </cols>
  <sheetData>
    <row r="1" spans="1:4" s="6" customFormat="1" ht="30" customHeight="1">
      <c r="A1" s="413" t="str">
        <f>Organisation!A1</f>
        <v>Oxford Health Charitable Funds - 2013/2014</v>
      </c>
      <c r="B1" s="413"/>
    </row>
    <row r="2" spans="1:4" ht="15">
      <c r="B2" s="125"/>
    </row>
    <row r="4" spans="1:4" ht="15.75">
      <c r="A4" s="146" t="s">
        <v>238</v>
      </c>
      <c r="C4" s="73"/>
      <c r="D4" s="73"/>
    </row>
    <row r="5" spans="1:4">
      <c r="C5" s="73"/>
    </row>
    <row r="6" spans="1:4">
      <c r="C6" s="73"/>
    </row>
    <row r="7" spans="1:4">
      <c r="A7" s="243" t="s">
        <v>518</v>
      </c>
      <c r="B7" s="243"/>
      <c r="C7" s="73"/>
      <c r="D7" s="197"/>
    </row>
    <row r="8" spans="1:4">
      <c r="A8" s="243" t="s">
        <v>519</v>
      </c>
      <c r="B8" s="243"/>
      <c r="C8" s="73"/>
    </row>
    <row r="9" spans="1:4">
      <c r="A9" s="243" t="s">
        <v>520</v>
      </c>
      <c r="B9" s="243"/>
      <c r="C9" s="73"/>
    </row>
    <row r="10" spans="1:4">
      <c r="A10" s="315"/>
      <c r="C10" s="73"/>
    </row>
    <row r="11" spans="1:4">
      <c r="A11" s="243" t="s">
        <v>521</v>
      </c>
      <c r="B11" s="243"/>
      <c r="C11" s="73"/>
      <c r="D11" s="73"/>
    </row>
    <row r="12" spans="1:4">
      <c r="A12" s="243" t="s">
        <v>505</v>
      </c>
      <c r="B12" s="243"/>
      <c r="C12" s="73"/>
    </row>
    <row r="13" spans="1:4">
      <c r="A13" s="243" t="s">
        <v>507</v>
      </c>
      <c r="B13" s="243"/>
      <c r="C13" s="73"/>
    </row>
    <row r="14" spans="1:4">
      <c r="A14" s="243"/>
      <c r="C14" s="73"/>
    </row>
    <row r="15" spans="1:4">
      <c r="A15" s="243" t="s">
        <v>522</v>
      </c>
      <c r="C15" s="73"/>
      <c r="D15" s="73"/>
    </row>
    <row r="16" spans="1:4">
      <c r="A16" s="243"/>
      <c r="C16" s="73"/>
    </row>
    <row r="17" spans="1:4" s="243" customFormat="1">
      <c r="A17" s="402" t="s">
        <v>243</v>
      </c>
      <c r="B17" s="243" t="s">
        <v>75</v>
      </c>
      <c r="C17" s="245"/>
    </row>
    <row r="18" spans="1:4" s="243" customFormat="1">
      <c r="A18" s="402"/>
      <c r="C18" s="245"/>
    </row>
    <row r="19" spans="1:4" s="243" customFormat="1">
      <c r="A19" s="402" t="s">
        <v>243</v>
      </c>
      <c r="B19" s="243" t="s">
        <v>503</v>
      </c>
      <c r="C19" s="245"/>
    </row>
    <row r="20" spans="1:4" s="243" customFormat="1">
      <c r="A20" s="402"/>
      <c r="C20" s="245"/>
    </row>
    <row r="21" spans="1:4" s="243" customFormat="1">
      <c r="A21" s="402" t="s">
        <v>243</v>
      </c>
      <c r="B21" s="243" t="s">
        <v>508</v>
      </c>
      <c r="C21" s="245"/>
    </row>
    <row r="22" spans="1:4" s="243" customFormat="1">
      <c r="A22" s="402"/>
      <c r="C22" s="245"/>
    </row>
    <row r="23" spans="1:4" s="243" customFormat="1">
      <c r="A23" s="402" t="s">
        <v>243</v>
      </c>
      <c r="B23" s="243" t="s">
        <v>504</v>
      </c>
      <c r="C23" s="245"/>
    </row>
    <row r="24" spans="1:4" s="243" customFormat="1">
      <c r="A24" s="402"/>
      <c r="C24" s="245"/>
    </row>
    <row r="25" spans="1:4" s="243" customFormat="1">
      <c r="A25" s="402" t="s">
        <v>243</v>
      </c>
      <c r="B25" s="243" t="s">
        <v>523</v>
      </c>
      <c r="C25" s="245"/>
      <c r="D25" s="245"/>
    </row>
    <row r="26" spans="1:4" s="243" customFormat="1">
      <c r="B26" s="243" t="s">
        <v>76</v>
      </c>
      <c r="C26" s="245"/>
    </row>
    <row r="27" spans="1:4">
      <c r="A27" s="315"/>
      <c r="C27" s="73"/>
    </row>
    <row r="28" spans="1:4">
      <c r="A28" s="243" t="s">
        <v>526</v>
      </c>
      <c r="C28" s="73"/>
      <c r="D28" s="407"/>
    </row>
    <row r="29" spans="1:4">
      <c r="A29" s="243" t="s">
        <v>524</v>
      </c>
      <c r="C29" s="73"/>
      <c r="D29" s="407"/>
    </row>
    <row r="30" spans="1:4">
      <c r="A30" s="243" t="s">
        <v>534</v>
      </c>
      <c r="C30" s="73"/>
      <c r="D30" s="407"/>
    </row>
    <row r="31" spans="1:4">
      <c r="A31" s="243" t="s">
        <v>535</v>
      </c>
      <c r="C31" s="73"/>
    </row>
    <row r="32" spans="1:4">
      <c r="A32" s="243" t="s">
        <v>500</v>
      </c>
      <c r="C32" s="73"/>
    </row>
    <row r="33" spans="1:4">
      <c r="A33" s="315"/>
      <c r="C33" s="73"/>
    </row>
    <row r="34" spans="1:4">
      <c r="A34" s="243" t="s">
        <v>501</v>
      </c>
      <c r="C34" s="73"/>
    </row>
    <row r="35" spans="1:4">
      <c r="A35" s="243" t="s">
        <v>506</v>
      </c>
      <c r="C35" s="73"/>
    </row>
    <row r="36" spans="1:4">
      <c r="A36" s="243" t="s">
        <v>502</v>
      </c>
      <c r="C36" s="73"/>
    </row>
    <row r="37" spans="1:4" ht="28.5" customHeight="1">
      <c r="C37" s="73"/>
    </row>
    <row r="38" spans="1:4">
      <c r="A38" s="243" t="s">
        <v>509</v>
      </c>
      <c r="C38" s="73"/>
      <c r="D38" s="73"/>
    </row>
    <row r="39" spans="1:4">
      <c r="A39" s="245" t="s">
        <v>525</v>
      </c>
      <c r="B39" s="73"/>
      <c r="C39" s="73"/>
      <c r="D39" s="73"/>
    </row>
    <row r="40" spans="1:4">
      <c r="A40" s="243" t="s">
        <v>510</v>
      </c>
      <c r="C40" s="73"/>
    </row>
    <row r="41" spans="1:4">
      <c r="A41" s="243"/>
      <c r="C41" s="73"/>
    </row>
    <row r="42" spans="1:4">
      <c r="A42" s="243"/>
      <c r="C42" s="73"/>
    </row>
    <row r="43" spans="1:4">
      <c r="A43" s="243"/>
      <c r="C43" s="73"/>
    </row>
    <row r="44" spans="1:4">
      <c r="A44" s="243" t="s">
        <v>244</v>
      </c>
      <c r="C44" s="73"/>
      <c r="D44" s="73"/>
    </row>
    <row r="45" spans="1:4">
      <c r="C45" s="73"/>
    </row>
    <row r="46" spans="1:4">
      <c r="C46" s="73"/>
    </row>
    <row r="47" spans="1:4" s="243" customFormat="1">
      <c r="A47" s="243" t="s">
        <v>275</v>
      </c>
      <c r="C47" s="245"/>
    </row>
    <row r="48" spans="1:4" s="243" customFormat="1">
      <c r="A48" s="243" t="s">
        <v>367</v>
      </c>
      <c r="C48" s="245"/>
    </row>
    <row r="49" spans="1:3" s="243" customFormat="1">
      <c r="C49" s="245"/>
    </row>
    <row r="50" spans="1:3" s="243" customFormat="1">
      <c r="A50" s="243" t="s">
        <v>445</v>
      </c>
      <c r="C50" s="245"/>
    </row>
    <row r="51" spans="1:3" s="243" customFormat="1">
      <c r="C51" s="245"/>
    </row>
    <row r="52" spans="1:3" s="243" customFormat="1">
      <c r="A52" s="243" t="s">
        <v>498</v>
      </c>
      <c r="C52" s="245"/>
    </row>
    <row r="53" spans="1:3" s="243" customFormat="1" ht="19.5" customHeight="1">
      <c r="C53" s="245"/>
    </row>
    <row r="54" spans="1:3" s="243" customFormat="1" ht="13.5" customHeight="1">
      <c r="A54" s="243" t="s">
        <v>446</v>
      </c>
      <c r="C54" s="245"/>
    </row>
    <row r="55" spans="1:3" s="243" customFormat="1">
      <c r="A55" s="243" t="s">
        <v>435</v>
      </c>
      <c r="C55" s="245"/>
    </row>
    <row r="56" spans="1:3" s="243" customFormat="1">
      <c r="A56" s="243" t="s">
        <v>499</v>
      </c>
      <c r="C56" s="245"/>
    </row>
    <row r="57" spans="1:3" s="243" customFormat="1">
      <c r="C57" s="245"/>
    </row>
    <row r="58" spans="1:3" s="243" customFormat="1"/>
  </sheetData>
  <mergeCells count="1">
    <mergeCell ref="A1:B1"/>
  </mergeCells>
  <phoneticPr fontId="2" type="noConversion"/>
  <printOptions horizontalCentered="1"/>
  <pageMargins left="0.7" right="0.43" top="0.52" bottom="0.6" header="0.38" footer="0.32"/>
  <pageSetup paperSize="9" scale="99" orientation="portrait" horizontalDpi="4294967292" verticalDpi="300" r:id="rId1"/>
  <headerFooter alignWithMargins="0">
    <oddFooter>&amp;CPage 2</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141"/>
  <sheetViews>
    <sheetView showGridLines="0" tabSelected="1" workbookViewId="0"/>
  </sheetViews>
  <sheetFormatPr defaultRowHeight="12.75"/>
  <cols>
    <col min="1" max="1" width="88.140625" style="73" customWidth="1"/>
    <col min="2" max="2" width="5.42578125" style="73" customWidth="1"/>
    <col min="3" max="8" width="9.140625" style="73"/>
    <col min="9" max="9" width="17.5703125" style="73" customWidth="1"/>
    <col min="10" max="16384" width="9.140625" style="73"/>
  </cols>
  <sheetData>
    <row r="1" spans="1:3" ht="15">
      <c r="A1" s="125"/>
      <c r="C1" s="75"/>
    </row>
    <row r="3" spans="1:3" ht="31.5">
      <c r="A3" s="147" t="s">
        <v>119</v>
      </c>
    </row>
    <row r="4" spans="1:3" ht="15.75">
      <c r="A4" s="403"/>
    </row>
    <row r="5" spans="1:3">
      <c r="A5" s="406" t="s">
        <v>511</v>
      </c>
    </row>
    <row r="6" spans="1:3">
      <c r="A6" s="406" t="s">
        <v>1</v>
      </c>
    </row>
    <row r="7" spans="1:3">
      <c r="A7" s="404"/>
    </row>
    <row r="8" spans="1:3">
      <c r="A8" s="406" t="s">
        <v>58</v>
      </c>
    </row>
    <row r="9" spans="1:3">
      <c r="A9" s="406" t="s">
        <v>512</v>
      </c>
      <c r="C9" s="118"/>
    </row>
    <row r="10" spans="1:3">
      <c r="A10" s="406" t="s">
        <v>59</v>
      </c>
      <c r="C10" s="118"/>
    </row>
    <row r="11" spans="1:3">
      <c r="A11" s="406" t="s">
        <v>4</v>
      </c>
    </row>
    <row r="12" spans="1:3">
      <c r="A12" s="406" t="s">
        <v>60</v>
      </c>
    </row>
    <row r="13" spans="1:3">
      <c r="A13" s="406" t="s">
        <v>61</v>
      </c>
    </row>
    <row r="15" spans="1:3">
      <c r="A15" s="361" t="s">
        <v>89</v>
      </c>
    </row>
    <row r="17" spans="1:3">
      <c r="A17" s="406" t="s">
        <v>2</v>
      </c>
      <c r="C17" s="407"/>
    </row>
    <row r="18" spans="1:3">
      <c r="A18" s="406" t="s">
        <v>73</v>
      </c>
    </row>
    <row r="19" spans="1:3">
      <c r="A19" s="406" t="s">
        <v>3</v>
      </c>
    </row>
    <row r="20" spans="1:3">
      <c r="A20" s="406" t="s">
        <v>395</v>
      </c>
    </row>
    <row r="21" spans="1:3">
      <c r="A21" s="406" t="s">
        <v>396</v>
      </c>
    </row>
    <row r="22" spans="1:3">
      <c r="A22" s="404"/>
    </row>
    <row r="23" spans="1:3">
      <c r="A23" s="245" t="s">
        <v>90</v>
      </c>
    </row>
    <row r="24" spans="1:3">
      <c r="A24" s="245" t="s">
        <v>62</v>
      </c>
    </row>
    <row r="25" spans="1:3">
      <c r="A25" s="245" t="s">
        <v>63</v>
      </c>
      <c r="C25" s="77"/>
    </row>
    <row r="26" spans="1:3">
      <c r="A26" s="245" t="s">
        <v>64</v>
      </c>
      <c r="C26" s="118"/>
    </row>
    <row r="27" spans="1:3">
      <c r="A27" s="245" t="s">
        <v>65</v>
      </c>
    </row>
    <row r="28" spans="1:3">
      <c r="A28" s="245"/>
    </row>
    <row r="29" spans="1:3">
      <c r="A29" s="361" t="s">
        <v>91</v>
      </c>
    </row>
    <row r="31" spans="1:3">
      <c r="A31" s="245" t="s">
        <v>92</v>
      </c>
      <c r="C31" s="77"/>
    </row>
    <row r="32" spans="1:3">
      <c r="A32" s="245" t="s">
        <v>66</v>
      </c>
    </row>
    <row r="33" spans="1:3">
      <c r="A33" s="245" t="s">
        <v>93</v>
      </c>
    </row>
    <row r="34" spans="1:3">
      <c r="A34" s="406" t="s">
        <v>94</v>
      </c>
    </row>
    <row r="35" spans="1:3">
      <c r="A35" s="406" t="s">
        <v>74</v>
      </c>
      <c r="C35" s="118"/>
    </row>
    <row r="36" spans="1:3">
      <c r="A36" s="406" t="s">
        <v>397</v>
      </c>
    </row>
    <row r="37" spans="1:3">
      <c r="A37" s="406" t="s">
        <v>101</v>
      </c>
    </row>
    <row r="38" spans="1:3">
      <c r="A38" s="404"/>
    </row>
    <row r="39" spans="1:3">
      <c r="A39" s="361" t="s">
        <v>95</v>
      </c>
    </row>
    <row r="41" spans="1:3">
      <c r="A41" s="245" t="s">
        <v>98</v>
      </c>
    </row>
    <row r="42" spans="1:3" ht="8.25" customHeight="1"/>
    <row r="43" spans="1:3">
      <c r="A43" s="245" t="s">
        <v>67</v>
      </c>
    </row>
    <row r="44" spans="1:3" ht="17.25" customHeight="1">
      <c r="A44" s="245" t="s">
        <v>68</v>
      </c>
    </row>
    <row r="45" spans="1:3" ht="17.25" customHeight="1">
      <c r="A45" s="408" t="s">
        <v>409</v>
      </c>
    </row>
    <row r="46" spans="1:3">
      <c r="A46" s="408" t="s">
        <v>69</v>
      </c>
    </row>
    <row r="47" spans="1:3" ht="9" customHeight="1"/>
    <row r="48" spans="1:3">
      <c r="A48" s="245" t="s">
        <v>5</v>
      </c>
    </row>
    <row r="49" spans="1:3" ht="9" customHeight="1"/>
    <row r="50" spans="1:3">
      <c r="A50" s="245" t="s">
        <v>99</v>
      </c>
    </row>
    <row r="51" spans="1:3">
      <c r="A51" s="245" t="s">
        <v>100</v>
      </c>
    </row>
    <row r="55" spans="1:3">
      <c r="A55" s="197"/>
    </row>
    <row r="58" spans="1:3">
      <c r="A58" s="405" t="s">
        <v>513</v>
      </c>
      <c r="C58" s="197" t="s">
        <v>546</v>
      </c>
    </row>
    <row r="59" spans="1:3">
      <c r="A59" s="250" t="s">
        <v>70</v>
      </c>
    </row>
    <row r="60" spans="1:3">
      <c r="A60" s="250" t="s">
        <v>71</v>
      </c>
    </row>
    <row r="61" spans="1:3">
      <c r="A61" s="250" t="s">
        <v>72</v>
      </c>
    </row>
    <row r="63" spans="1:3">
      <c r="A63" s="409" t="s">
        <v>514</v>
      </c>
    </row>
    <row r="66" spans="1:9" ht="21.75" customHeight="1"/>
    <row r="68" spans="1:9">
      <c r="A68" s="75"/>
      <c r="B68" s="75"/>
      <c r="C68" s="75"/>
      <c r="D68" s="75"/>
      <c r="E68" s="75"/>
      <c r="F68" s="75"/>
      <c r="G68" s="75"/>
      <c r="H68" s="75"/>
      <c r="I68" s="75"/>
    </row>
    <row r="74" spans="1:9">
      <c r="C74" s="118"/>
    </row>
    <row r="76" spans="1:9">
      <c r="C76" s="118"/>
    </row>
    <row r="78" spans="1:9">
      <c r="C78" s="118"/>
    </row>
    <row r="108" spans="3:3">
      <c r="C108" s="118"/>
    </row>
    <row r="131" spans="1:1">
      <c r="A131" s="121"/>
    </row>
    <row r="132" spans="1:1">
      <c r="A132" s="121"/>
    </row>
    <row r="133" spans="1:1">
      <c r="A133" s="121"/>
    </row>
    <row r="134" spans="1:1">
      <c r="A134" s="121"/>
    </row>
    <row r="135" spans="1:1">
      <c r="A135" s="121"/>
    </row>
    <row r="136" spans="1:1">
      <c r="A136" s="121"/>
    </row>
    <row r="137" spans="1:1">
      <c r="A137" s="121"/>
    </row>
    <row r="138" spans="1:1">
      <c r="A138" s="121"/>
    </row>
    <row r="139" spans="1:1">
      <c r="A139" s="121"/>
    </row>
    <row r="140" spans="1:1">
      <c r="A140" s="121"/>
    </row>
    <row r="141" spans="1:1">
      <c r="A141" s="121"/>
    </row>
  </sheetData>
  <phoneticPr fontId="2" type="noConversion"/>
  <printOptions horizontalCentered="1" gridLinesSet="0"/>
  <pageMargins left="0.74803149606299213" right="0.74803149606299213" top="0.36" bottom="0.53" header="0.28999999999999998" footer="0.23"/>
  <pageSetup paperSize="9" scale="98" orientation="portrait" horizontalDpi="4294967292" verticalDpi="300" r:id="rId1"/>
  <headerFooter alignWithMargins="0">
    <oddFooter>&amp;CPage 3</oddFooter>
  </headerFooter>
</worksheet>
</file>

<file path=xl/worksheets/sheet7.xml><?xml version="1.0" encoding="utf-8"?>
<worksheet xmlns="http://schemas.openxmlformats.org/spreadsheetml/2006/main" xmlns:r="http://schemas.openxmlformats.org/officeDocument/2006/relationships">
  <dimension ref="A1:F1"/>
  <sheetViews>
    <sheetView tabSelected="1" workbookViewId="0"/>
  </sheetViews>
  <sheetFormatPr defaultRowHeight="12.75"/>
  <cols>
    <col min="1" max="16384" width="9.140625" style="2"/>
  </cols>
  <sheetData>
    <row r="1" spans="1:6">
      <c r="A1" s="245" t="s">
        <v>491</v>
      </c>
      <c r="B1" s="73"/>
      <c r="C1" s="73"/>
      <c r="D1" s="73"/>
      <c r="E1" s="73"/>
      <c r="F1" s="73"/>
    </row>
  </sheetData>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P84"/>
  <sheetViews>
    <sheetView showGridLines="0" tabSelected="1" workbookViewId="0"/>
  </sheetViews>
  <sheetFormatPr defaultRowHeight="12.75"/>
  <cols>
    <col min="1" max="3" width="2.140625" style="42" customWidth="1"/>
    <col min="4" max="4" width="35.28515625" style="42" customWidth="1"/>
    <col min="5" max="5" width="5.140625" style="50" customWidth="1"/>
    <col min="6" max="6" width="11.7109375" style="42" customWidth="1"/>
    <col min="7" max="7" width="2.42578125" style="42" customWidth="1"/>
    <col min="8" max="8" width="10.7109375" style="42" customWidth="1"/>
    <col min="9" max="9" width="2.28515625" style="42" hidden="1" customWidth="1"/>
    <col min="10" max="10" width="10.7109375" style="42" hidden="1" customWidth="1"/>
    <col min="11" max="11" width="2.42578125" style="42" customWidth="1"/>
    <col min="12" max="12" width="10.7109375" style="43" customWidth="1"/>
    <col min="13" max="13" width="5.28515625" style="42" customWidth="1"/>
    <col min="14" max="14" width="10.7109375" style="42" customWidth="1"/>
    <col min="15" max="15" width="4.7109375" style="42" customWidth="1"/>
    <col min="16" max="16384" width="9.140625" style="42"/>
  </cols>
  <sheetData>
    <row r="1" spans="1:14" s="41" customFormat="1">
      <c r="A1" s="242" t="str">
        <f>Organisation!A1</f>
        <v>Oxford Health Charitable Funds - 2013/2014</v>
      </c>
      <c r="B1" s="252"/>
      <c r="C1" s="252"/>
      <c r="D1" s="252"/>
      <c r="E1" s="253"/>
      <c r="F1" s="252"/>
      <c r="G1" s="252"/>
      <c r="H1" s="252"/>
      <c r="I1" s="252"/>
      <c r="J1" s="252"/>
      <c r="K1" s="252"/>
      <c r="L1" s="148"/>
      <c r="M1" s="252"/>
      <c r="N1" s="40"/>
    </row>
    <row r="2" spans="1:14" ht="15">
      <c r="A2" s="254"/>
      <c r="B2" s="254"/>
      <c r="C2" s="254"/>
      <c r="D2" s="254"/>
      <c r="E2" s="255"/>
      <c r="F2" s="254"/>
      <c r="G2" s="254"/>
      <c r="H2" s="254"/>
      <c r="I2" s="254"/>
      <c r="J2" s="254"/>
      <c r="K2" s="254"/>
      <c r="L2" s="149"/>
      <c r="M2" s="254"/>
      <c r="N2" s="125"/>
    </row>
    <row r="3" spans="1:14" ht="18" customHeight="1">
      <c r="A3" s="150" t="s">
        <v>447</v>
      </c>
      <c r="B3" s="254"/>
      <c r="C3" s="254"/>
      <c r="D3" s="254"/>
      <c r="E3" s="255"/>
      <c r="F3" s="254"/>
      <c r="G3" s="254"/>
      <c r="H3" s="254"/>
      <c r="I3" s="254"/>
      <c r="J3" s="254"/>
      <c r="K3" s="254"/>
      <c r="L3" s="149"/>
      <c r="M3" s="254"/>
    </row>
    <row r="4" spans="1:14" ht="10.5" customHeight="1">
      <c r="A4" s="256"/>
      <c r="B4" s="254"/>
      <c r="C4" s="254"/>
      <c r="D4" s="254"/>
      <c r="E4" s="255"/>
      <c r="F4" s="254"/>
      <c r="G4" s="254"/>
      <c r="H4" s="254"/>
      <c r="I4" s="254"/>
      <c r="J4" s="254"/>
      <c r="K4" s="254"/>
      <c r="L4" s="149"/>
      <c r="M4" s="254"/>
    </row>
    <row r="5" spans="1:14">
      <c r="A5" s="243"/>
      <c r="B5" s="254"/>
      <c r="C5" s="254"/>
      <c r="D5" s="254"/>
      <c r="E5" s="255"/>
      <c r="F5" s="254"/>
      <c r="G5" s="254"/>
      <c r="H5" s="254"/>
      <c r="I5" s="254"/>
      <c r="J5" s="254"/>
      <c r="K5" s="254"/>
      <c r="L5" s="151" t="s">
        <v>369</v>
      </c>
      <c r="M5" s="254"/>
      <c r="N5" s="151" t="s">
        <v>369</v>
      </c>
    </row>
    <row r="6" spans="1:14" ht="15.75">
      <c r="A6" s="152"/>
      <c r="B6" s="254"/>
      <c r="C6" s="254"/>
      <c r="D6" s="254"/>
      <c r="E6" s="255"/>
      <c r="F6" s="257"/>
      <c r="G6" s="257"/>
      <c r="H6" s="257"/>
      <c r="I6" s="257"/>
      <c r="J6" s="257"/>
      <c r="K6" s="257"/>
      <c r="L6" s="151" t="str">
        <f>Organisation!B11</f>
        <v>31 March 2014</v>
      </c>
      <c r="M6" s="257"/>
      <c r="N6" s="151" t="str">
        <f>Organisation!B12</f>
        <v>31 March 2013</v>
      </c>
    </row>
    <row r="7" spans="1:14">
      <c r="A7" s="254"/>
      <c r="B7" s="254"/>
      <c r="C7" s="254"/>
      <c r="D7" s="254"/>
      <c r="E7" s="255"/>
      <c r="F7" s="151" t="s">
        <v>277</v>
      </c>
      <c r="G7" s="257"/>
      <c r="H7" s="151" t="s">
        <v>278</v>
      </c>
      <c r="I7" s="257"/>
      <c r="J7" s="151" t="s">
        <v>279</v>
      </c>
      <c r="K7" s="257"/>
      <c r="L7" s="151" t="s">
        <v>280</v>
      </c>
      <c r="M7" s="257"/>
      <c r="N7" s="151" t="s">
        <v>280</v>
      </c>
    </row>
    <row r="8" spans="1:14">
      <c r="A8" s="254"/>
      <c r="B8" s="254"/>
      <c r="C8" s="254"/>
      <c r="D8" s="254"/>
      <c r="E8" s="153" t="s">
        <v>276</v>
      </c>
      <c r="F8" s="151" t="s">
        <v>281</v>
      </c>
      <c r="G8" s="257"/>
      <c r="H8" s="151" t="s">
        <v>281</v>
      </c>
      <c r="I8" s="257"/>
      <c r="J8" s="151" t="s">
        <v>281</v>
      </c>
      <c r="K8" s="257"/>
      <c r="L8" s="151" t="s">
        <v>281</v>
      </c>
      <c r="M8" s="257"/>
      <c r="N8" s="151" t="s">
        <v>281</v>
      </c>
    </row>
    <row r="9" spans="1:14">
      <c r="A9" s="254"/>
      <c r="B9" s="254"/>
      <c r="C9" s="254"/>
      <c r="D9" s="254"/>
      <c r="E9" s="255"/>
      <c r="F9" s="151" t="s">
        <v>282</v>
      </c>
      <c r="G9" s="258"/>
      <c r="H9" s="151" t="s">
        <v>282</v>
      </c>
      <c r="I9" s="258"/>
      <c r="J9" s="151" t="s">
        <v>282</v>
      </c>
      <c r="K9" s="258"/>
      <c r="L9" s="151" t="s">
        <v>282</v>
      </c>
      <c r="M9" s="258"/>
      <c r="N9" s="151" t="s">
        <v>282</v>
      </c>
    </row>
    <row r="10" spans="1:14" ht="15">
      <c r="A10" s="154" t="s">
        <v>195</v>
      </c>
      <c r="B10" s="254"/>
      <c r="C10" s="254"/>
      <c r="D10" s="254"/>
      <c r="F10" s="106"/>
      <c r="G10" s="23"/>
      <c r="H10" s="106"/>
      <c r="I10" s="23"/>
      <c r="J10" s="106"/>
      <c r="K10" s="23"/>
      <c r="L10" s="106"/>
      <c r="M10" s="23"/>
      <c r="N10" s="106"/>
    </row>
    <row r="11" spans="1:14" ht="5.25" customHeight="1">
      <c r="A11" s="154"/>
      <c r="B11" s="254"/>
      <c r="C11" s="254"/>
      <c r="D11" s="254"/>
      <c r="F11" s="106"/>
      <c r="G11" s="23"/>
      <c r="H11" s="106"/>
      <c r="I11" s="23"/>
      <c r="J11" s="106"/>
      <c r="K11" s="23"/>
      <c r="L11" s="106"/>
      <c r="M11" s="23"/>
      <c r="N11" s="106"/>
    </row>
    <row r="12" spans="1:14">
      <c r="A12" s="254" t="s">
        <v>196</v>
      </c>
      <c r="B12" s="254"/>
      <c r="C12" s="254"/>
      <c r="D12" s="254"/>
      <c r="F12" s="23"/>
      <c r="G12" s="23"/>
      <c r="H12" s="23"/>
      <c r="I12" s="23"/>
      <c r="J12" s="23"/>
      <c r="K12" s="23"/>
      <c r="L12" s="58"/>
      <c r="M12" s="23"/>
      <c r="N12" s="23"/>
    </row>
    <row r="13" spans="1:14">
      <c r="A13" s="254"/>
      <c r="B13" s="254" t="s">
        <v>197</v>
      </c>
      <c r="C13" s="254"/>
      <c r="D13" s="254"/>
      <c r="E13" s="255"/>
      <c r="F13" s="59"/>
      <c r="G13" s="59"/>
      <c r="H13" s="59"/>
      <c r="I13" s="59"/>
      <c r="J13" s="59"/>
      <c r="K13" s="59"/>
      <c r="L13" s="60"/>
      <c r="M13" s="59"/>
      <c r="N13" s="59"/>
    </row>
    <row r="14" spans="1:14">
      <c r="A14" s="254"/>
      <c r="B14" s="254"/>
      <c r="C14" s="254" t="s">
        <v>283</v>
      </c>
      <c r="D14" s="254"/>
      <c r="E14" s="255"/>
      <c r="F14" s="262">
        <v>46</v>
      </c>
      <c r="G14" s="265"/>
      <c r="H14" s="262">
        <v>138</v>
      </c>
      <c r="I14" s="317"/>
      <c r="J14" s="262">
        <v>0</v>
      </c>
      <c r="K14" s="265"/>
      <c r="L14" s="169">
        <f>SUM(F14:J14)</f>
        <v>184</v>
      </c>
      <c r="M14" s="21"/>
      <c r="N14" s="261">
        <v>199</v>
      </c>
    </row>
    <row r="15" spans="1:14">
      <c r="A15" s="254"/>
      <c r="B15" s="254"/>
      <c r="C15" s="254" t="s">
        <v>284</v>
      </c>
      <c r="D15" s="254"/>
      <c r="E15" s="255">
        <v>3</v>
      </c>
      <c r="F15" s="262">
        <v>29</v>
      </c>
      <c r="G15" s="265"/>
      <c r="H15" s="262">
        <v>0</v>
      </c>
      <c r="I15" s="317"/>
      <c r="J15" s="262">
        <v>0</v>
      </c>
      <c r="K15" s="265"/>
      <c r="L15" s="169">
        <f>SUM(F15:J15)</f>
        <v>29</v>
      </c>
      <c r="M15" s="21"/>
      <c r="N15" s="262">
        <v>90</v>
      </c>
    </row>
    <row r="16" spans="1:14">
      <c r="A16" s="254"/>
      <c r="B16" s="254"/>
      <c r="C16" s="259" t="s">
        <v>515</v>
      </c>
      <c r="D16" s="260"/>
      <c r="E16" s="255"/>
      <c r="F16" s="263">
        <v>3</v>
      </c>
      <c r="G16" s="265"/>
      <c r="H16" s="263">
        <v>39</v>
      </c>
      <c r="I16" s="317"/>
      <c r="J16" s="263">
        <v>0</v>
      </c>
      <c r="K16" s="265"/>
      <c r="L16" s="318">
        <f>SUM(F16:J16)</f>
        <v>42</v>
      </c>
      <c r="M16" s="21"/>
      <c r="N16" s="263">
        <v>43</v>
      </c>
    </row>
    <row r="17" spans="1:16">
      <c r="A17" s="254"/>
      <c r="B17" s="397" t="s">
        <v>198</v>
      </c>
      <c r="C17" s="254"/>
      <c r="D17" s="260"/>
      <c r="E17" s="255"/>
      <c r="F17" s="169">
        <f>SUM(F14:F16)</f>
        <v>78</v>
      </c>
      <c r="G17" s="265"/>
      <c r="H17" s="169">
        <f>SUM(H14:H16)</f>
        <v>177</v>
      </c>
      <c r="I17" s="317"/>
      <c r="J17" s="169">
        <f>SUM(J14:J16)</f>
        <v>0</v>
      </c>
      <c r="K17" s="265"/>
      <c r="L17" s="169">
        <f>SUM(F17:J17)</f>
        <v>255</v>
      </c>
      <c r="M17" s="21"/>
      <c r="N17" s="169">
        <f>SUM(N14:N16)</f>
        <v>332</v>
      </c>
    </row>
    <row r="18" spans="1:16" ht="3.75" customHeight="1">
      <c r="A18" s="254"/>
      <c r="B18" s="259"/>
      <c r="C18" s="254"/>
      <c r="D18" s="260"/>
      <c r="E18" s="255"/>
      <c r="F18" s="169"/>
      <c r="G18" s="265"/>
      <c r="H18" s="169"/>
      <c r="I18" s="317"/>
      <c r="J18" s="169"/>
      <c r="K18" s="265"/>
      <c r="L18" s="169"/>
      <c r="M18" s="21"/>
      <c r="N18" s="169"/>
    </row>
    <row r="19" spans="1:16">
      <c r="A19" s="254"/>
      <c r="B19" s="259" t="s">
        <v>414</v>
      </c>
      <c r="C19" s="254"/>
      <c r="D19" s="260"/>
      <c r="E19" s="371">
        <v>4</v>
      </c>
      <c r="F19" s="262">
        <v>0</v>
      </c>
      <c r="G19" s="265"/>
      <c r="H19" s="262">
        <v>8</v>
      </c>
      <c r="I19" s="317"/>
      <c r="J19" s="262">
        <v>0</v>
      </c>
      <c r="K19" s="265"/>
      <c r="L19" s="169">
        <f>SUM(F19:J19)</f>
        <v>8</v>
      </c>
      <c r="M19" s="21"/>
      <c r="N19" s="261">
        <v>9</v>
      </c>
    </row>
    <row r="20" spans="1:16" ht="3.75" customHeight="1">
      <c r="A20" s="254"/>
      <c r="B20" s="259"/>
      <c r="C20" s="254"/>
      <c r="D20" s="260"/>
      <c r="E20" s="371"/>
      <c r="F20" s="169"/>
      <c r="G20" s="265"/>
      <c r="H20" s="169"/>
      <c r="I20" s="317"/>
      <c r="J20" s="169"/>
      <c r="K20" s="265"/>
      <c r="L20" s="169"/>
      <c r="M20" s="21"/>
      <c r="N20" s="169"/>
    </row>
    <row r="21" spans="1:16">
      <c r="A21" s="259"/>
      <c r="B21" s="259" t="s">
        <v>285</v>
      </c>
      <c r="C21" s="254"/>
      <c r="D21" s="254"/>
      <c r="E21" s="370" t="s">
        <v>419</v>
      </c>
      <c r="F21" s="262">
        <v>40</v>
      </c>
      <c r="G21" s="265"/>
      <c r="H21" s="262">
        <v>3</v>
      </c>
      <c r="I21" s="317"/>
      <c r="J21" s="262">
        <v>0</v>
      </c>
      <c r="K21" s="265"/>
      <c r="L21" s="169">
        <f>SUM(F21:J21)</f>
        <v>43</v>
      </c>
      <c r="M21" s="21"/>
      <c r="N21" s="262">
        <v>45</v>
      </c>
    </row>
    <row r="22" spans="1:16" ht="4.5" customHeight="1">
      <c r="A22" s="175"/>
      <c r="B22" s="175"/>
      <c r="C22" s="254"/>
      <c r="D22" s="254"/>
      <c r="E22" s="370"/>
      <c r="F22" s="262"/>
      <c r="G22" s="265"/>
      <c r="H22" s="262"/>
      <c r="I22" s="317"/>
      <c r="J22" s="262"/>
      <c r="K22" s="265"/>
      <c r="L22" s="169"/>
      <c r="M22" s="21"/>
      <c r="N22" s="262"/>
    </row>
    <row r="23" spans="1:16">
      <c r="A23" s="353"/>
      <c r="B23" s="354" t="s">
        <v>458</v>
      </c>
      <c r="C23" s="251"/>
      <c r="D23" s="251"/>
      <c r="E23" s="370">
        <v>5</v>
      </c>
      <c r="F23" s="261">
        <v>5</v>
      </c>
      <c r="G23" s="319"/>
      <c r="H23" s="261">
        <v>0</v>
      </c>
      <c r="I23" s="320"/>
      <c r="J23" s="261">
        <v>0</v>
      </c>
      <c r="K23" s="319"/>
      <c r="L23" s="180">
        <f>SUM(F23:J23)</f>
        <v>5</v>
      </c>
      <c r="M23" s="21"/>
      <c r="N23" s="261">
        <v>6</v>
      </c>
    </row>
    <row r="24" spans="1:16" ht="18.75" hidden="1" customHeight="1">
      <c r="A24" s="254" t="s">
        <v>286</v>
      </c>
      <c r="B24" s="254"/>
      <c r="C24" s="254"/>
      <c r="D24" s="254"/>
      <c r="E24" s="370"/>
      <c r="F24" s="264">
        <v>0</v>
      </c>
      <c r="G24" s="319"/>
      <c r="H24" s="264">
        <v>0</v>
      </c>
      <c r="I24" s="320"/>
      <c r="J24" s="261">
        <v>0</v>
      </c>
      <c r="K24" s="319"/>
      <c r="L24" s="321">
        <f>SUM(F24:J24)</f>
        <v>0</v>
      </c>
      <c r="M24" s="21"/>
      <c r="N24" s="264">
        <v>0</v>
      </c>
    </row>
    <row r="25" spans="1:16" ht="5.25" hidden="1" customHeight="1">
      <c r="A25" s="254"/>
      <c r="B25" s="254"/>
      <c r="C25" s="254"/>
      <c r="D25" s="254"/>
      <c r="E25" s="370"/>
      <c r="F25" s="261"/>
      <c r="G25" s="319"/>
      <c r="H25" s="261"/>
      <c r="I25" s="320"/>
      <c r="J25" s="261"/>
      <c r="K25" s="319"/>
      <c r="L25" s="180"/>
      <c r="M25" s="21"/>
      <c r="N25" s="261"/>
    </row>
    <row r="26" spans="1:16" hidden="1">
      <c r="A26" s="42" t="s">
        <v>408</v>
      </c>
      <c r="E26" s="370"/>
      <c r="F26" s="186">
        <f>SUM(F17:F24)</f>
        <v>123</v>
      </c>
      <c r="G26" s="319"/>
      <c r="H26" s="186">
        <f>SUM(H17:H24)</f>
        <v>188</v>
      </c>
      <c r="I26" s="320"/>
      <c r="J26" s="180">
        <f>SUM(J20:J24)</f>
        <v>0</v>
      </c>
      <c r="K26" s="319"/>
      <c r="L26" s="186">
        <f>SUM(L17:L24)</f>
        <v>311</v>
      </c>
      <c r="M26" s="21"/>
      <c r="N26" s="230">
        <f>SUM(N17:N24)</f>
        <v>392</v>
      </c>
    </row>
    <row r="27" spans="1:16" ht="20.25" hidden="1" customHeight="1">
      <c r="A27" s="42" t="s">
        <v>428</v>
      </c>
      <c r="E27" s="370"/>
      <c r="F27" s="261"/>
      <c r="G27" s="319"/>
      <c r="H27" s="261"/>
      <c r="I27" s="320"/>
      <c r="J27" s="261"/>
      <c r="K27" s="319"/>
      <c r="L27" s="180"/>
      <c r="M27" s="21"/>
      <c r="N27" s="127"/>
    </row>
    <row r="28" spans="1:16" ht="28.5" hidden="1" customHeight="1">
      <c r="A28" s="414" t="s">
        <v>429</v>
      </c>
      <c r="B28" s="415"/>
      <c r="C28" s="415"/>
      <c r="D28" s="415"/>
      <c r="E28" s="370"/>
      <c r="F28" s="261">
        <v>0</v>
      </c>
      <c r="G28" s="319"/>
      <c r="H28" s="261">
        <v>0</v>
      </c>
      <c r="I28" s="320"/>
      <c r="J28" s="261">
        <v>0</v>
      </c>
      <c r="K28" s="319"/>
      <c r="L28" s="180">
        <f>SUM(F28:J28)</f>
        <v>0</v>
      </c>
      <c r="M28" s="21"/>
      <c r="N28" s="127">
        <v>0</v>
      </c>
    </row>
    <row r="29" spans="1:16" ht="7.5" customHeight="1">
      <c r="E29" s="369"/>
      <c r="F29" s="261"/>
      <c r="G29" s="265"/>
      <c r="H29" s="262"/>
      <c r="I29" s="317"/>
      <c r="J29" s="262"/>
      <c r="K29" s="265"/>
      <c r="L29" s="180"/>
      <c r="M29" s="21"/>
      <c r="N29" s="261"/>
    </row>
    <row r="30" spans="1:16" s="43" customFormat="1" ht="15">
      <c r="A30" s="154" t="s">
        <v>287</v>
      </c>
      <c r="B30" s="149"/>
      <c r="C30" s="149"/>
      <c r="D30" s="149"/>
      <c r="E30" s="153"/>
      <c r="F30" s="179">
        <f>SUM(F26:F29)</f>
        <v>123</v>
      </c>
      <c r="G30" s="322"/>
      <c r="H30" s="170">
        <f>SUM(H26:H29)</f>
        <v>188</v>
      </c>
      <c r="I30" s="323"/>
      <c r="J30" s="170">
        <f>SUM(J17:J29)</f>
        <v>0</v>
      </c>
      <c r="K30" s="322"/>
      <c r="L30" s="179">
        <f>SUM(L26:L29)</f>
        <v>311</v>
      </c>
      <c r="M30" s="20"/>
      <c r="N30" s="179">
        <f>SUM(N26:N29)</f>
        <v>392</v>
      </c>
      <c r="O30" s="42"/>
      <c r="P30" s="42"/>
    </row>
    <row r="31" spans="1:16">
      <c r="A31" s="254"/>
      <c r="B31" s="254"/>
      <c r="C31" s="254"/>
      <c r="D31" s="254"/>
      <c r="E31" s="255"/>
      <c r="F31" s="21"/>
      <c r="G31" s="21"/>
      <c r="H31" s="21"/>
      <c r="I31" s="21"/>
      <c r="J31" s="21"/>
      <c r="K31" s="21"/>
      <c r="L31" s="20"/>
      <c r="M31" s="21"/>
      <c r="N31" s="265"/>
    </row>
    <row r="32" spans="1:16" ht="15">
      <c r="A32" s="154" t="s">
        <v>288</v>
      </c>
      <c r="B32" s="254"/>
      <c r="C32" s="254"/>
      <c r="D32" s="254"/>
      <c r="E32" s="255"/>
      <c r="F32" s="21"/>
      <c r="G32" s="21"/>
      <c r="H32" s="21"/>
      <c r="I32" s="21"/>
      <c r="J32" s="21"/>
      <c r="K32" s="21"/>
      <c r="L32" s="20"/>
      <c r="M32" s="21"/>
      <c r="N32" s="265"/>
    </row>
    <row r="33" spans="1:16" ht="6" customHeight="1">
      <c r="A33" s="154"/>
      <c r="B33" s="254"/>
      <c r="C33" s="254"/>
      <c r="D33" s="254"/>
      <c r="E33" s="255"/>
      <c r="F33" s="21"/>
      <c r="G33" s="21"/>
      <c r="H33" s="21"/>
      <c r="I33" s="21"/>
      <c r="J33" s="21"/>
      <c r="K33" s="21"/>
      <c r="L33" s="20"/>
      <c r="M33" s="21"/>
      <c r="N33" s="265"/>
    </row>
    <row r="34" spans="1:16">
      <c r="A34" s="259" t="s">
        <v>121</v>
      </c>
      <c r="B34" s="259"/>
      <c r="C34" s="259"/>
      <c r="D34" s="259"/>
      <c r="E34" s="370"/>
      <c r="F34" s="64"/>
      <c r="G34" s="22"/>
      <c r="H34" s="64"/>
      <c r="I34" s="22"/>
      <c r="J34" s="64"/>
      <c r="K34" s="22"/>
      <c r="L34" s="65"/>
      <c r="M34" s="22"/>
      <c r="N34" s="262"/>
    </row>
    <row r="35" spans="1:16">
      <c r="A35" s="259"/>
      <c r="B35" s="259" t="s">
        <v>122</v>
      </c>
      <c r="C35" s="259"/>
      <c r="D35" s="259"/>
      <c r="E35" s="370"/>
      <c r="F35" s="262">
        <v>0</v>
      </c>
      <c r="G35" s="317"/>
      <c r="H35" s="262">
        <f>3-2</f>
        <v>1</v>
      </c>
      <c r="I35" s="317"/>
      <c r="J35" s="262">
        <v>0</v>
      </c>
      <c r="K35" s="317"/>
      <c r="L35" s="169">
        <f>SUM(F35:J35)</f>
        <v>1</v>
      </c>
      <c r="M35" s="22"/>
      <c r="N35" s="261">
        <v>2</v>
      </c>
    </row>
    <row r="36" spans="1:16" ht="3" customHeight="1">
      <c r="A36" s="254"/>
      <c r="B36" s="259"/>
      <c r="C36" s="254"/>
      <c r="D36" s="260"/>
      <c r="E36" s="255"/>
      <c r="F36" s="65"/>
      <c r="G36" s="21"/>
      <c r="H36" s="65"/>
      <c r="I36" s="22"/>
      <c r="J36" s="65"/>
      <c r="K36" s="21"/>
      <c r="L36" s="65"/>
      <c r="M36" s="21"/>
      <c r="N36" s="180"/>
    </row>
    <row r="37" spans="1:16">
      <c r="A37" s="259"/>
      <c r="B37" s="259" t="s">
        <v>415</v>
      </c>
      <c r="C37" s="259"/>
      <c r="D37" s="259"/>
      <c r="E37" s="370"/>
      <c r="F37" s="127"/>
      <c r="G37" s="184"/>
      <c r="H37" s="127"/>
      <c r="I37" s="184"/>
      <c r="J37" s="127"/>
      <c r="K37" s="184"/>
      <c r="L37" s="128"/>
      <c r="M37" s="184"/>
      <c r="N37" s="261"/>
    </row>
    <row r="38" spans="1:16">
      <c r="A38" s="259"/>
      <c r="B38" s="259" t="s">
        <v>416</v>
      </c>
      <c r="C38" s="259"/>
      <c r="D38" s="259"/>
      <c r="E38" s="370">
        <v>4</v>
      </c>
      <c r="F38" s="262">
        <v>0</v>
      </c>
      <c r="G38" s="317"/>
      <c r="H38" s="262">
        <v>2</v>
      </c>
      <c r="I38" s="317"/>
      <c r="J38" s="262">
        <v>0</v>
      </c>
      <c r="K38" s="317"/>
      <c r="L38" s="169">
        <f>SUM(F38:J38)</f>
        <v>2</v>
      </c>
      <c r="M38" s="22"/>
      <c r="N38" s="261">
        <v>2</v>
      </c>
    </row>
    <row r="39" spans="1:16" ht="3" customHeight="1">
      <c r="A39" s="254"/>
      <c r="B39" s="259"/>
      <c r="C39" s="254"/>
      <c r="D39" s="260"/>
      <c r="E39" s="255"/>
      <c r="F39" s="65"/>
      <c r="G39" s="21"/>
      <c r="H39" s="65"/>
      <c r="I39" s="22"/>
      <c r="J39" s="65"/>
      <c r="K39" s="21"/>
      <c r="L39" s="65"/>
      <c r="M39" s="21"/>
      <c r="N39" s="169"/>
    </row>
    <row r="40" spans="1:16">
      <c r="A40" s="259"/>
      <c r="B40" s="259" t="s">
        <v>123</v>
      </c>
      <c r="C40" s="259"/>
      <c r="D40" s="259"/>
      <c r="E40" s="370"/>
      <c r="F40" s="262">
        <v>4</v>
      </c>
      <c r="G40" s="317"/>
      <c r="H40" s="262">
        <v>1</v>
      </c>
      <c r="I40" s="317"/>
      <c r="J40" s="262"/>
      <c r="K40" s="317"/>
      <c r="L40" s="169">
        <f>SUM(F40:J40)</f>
        <v>5</v>
      </c>
      <c r="M40" s="22"/>
      <c r="N40" s="262">
        <v>4</v>
      </c>
    </row>
    <row r="41" spans="1:16">
      <c r="A41" s="259"/>
      <c r="B41" s="397" t="s">
        <v>162</v>
      </c>
      <c r="C41" s="259"/>
      <c r="D41" s="259"/>
      <c r="E41" s="370"/>
      <c r="F41" s="179">
        <f>SUM(F35:F40)</f>
        <v>4</v>
      </c>
      <c r="G41" s="324"/>
      <c r="H41" s="179">
        <f>SUM(H35:H40)</f>
        <v>4</v>
      </c>
      <c r="I41" s="325"/>
      <c r="J41" s="179">
        <f>SUM(J33:J40)</f>
        <v>0</v>
      </c>
      <c r="K41" s="324"/>
      <c r="L41" s="179">
        <f>SUM(L35:L40)</f>
        <v>8</v>
      </c>
      <c r="M41" s="178"/>
      <c r="N41" s="179">
        <f>SUM(N35:N40)</f>
        <v>8</v>
      </c>
    </row>
    <row r="42" spans="1:16" ht="9.75" hidden="1" customHeight="1">
      <c r="A42" s="254"/>
      <c r="B42" s="254"/>
      <c r="C42" s="254"/>
      <c r="D42" s="254"/>
      <c r="E42" s="369"/>
      <c r="F42" s="64"/>
      <c r="G42" s="22"/>
      <c r="H42" s="64"/>
      <c r="I42" s="22"/>
      <c r="J42" s="64"/>
      <c r="K42" s="22"/>
      <c r="L42" s="65"/>
      <c r="M42" s="22"/>
      <c r="N42" s="64"/>
    </row>
    <row r="43" spans="1:16" hidden="1">
      <c r="A43" s="254" t="s">
        <v>203</v>
      </c>
      <c r="B43" s="254"/>
      <c r="C43" s="254"/>
      <c r="D43" s="254"/>
      <c r="E43" s="371"/>
      <c r="F43" s="64">
        <v>0</v>
      </c>
      <c r="G43" s="22"/>
      <c r="H43" s="64">
        <v>0</v>
      </c>
      <c r="I43" s="22"/>
      <c r="J43" s="64">
        <v>0</v>
      </c>
      <c r="K43" s="22"/>
      <c r="L43" s="65">
        <f>SUM(F43:J43)</f>
        <v>0</v>
      </c>
      <c r="M43" s="22"/>
      <c r="N43" s="64">
        <v>0</v>
      </c>
    </row>
    <row r="44" spans="1:16" ht="6.75" customHeight="1">
      <c r="A44" s="254"/>
      <c r="B44" s="254"/>
      <c r="C44" s="254"/>
      <c r="D44" s="254"/>
      <c r="E44" s="369"/>
      <c r="F44" s="64"/>
      <c r="G44" s="22"/>
      <c r="H44" s="64"/>
      <c r="I44" s="22"/>
      <c r="J44" s="64"/>
      <c r="K44" s="22"/>
      <c r="L44" s="65"/>
      <c r="M44" s="22"/>
      <c r="N44" s="64"/>
    </row>
    <row r="45" spans="1:16">
      <c r="A45" s="254" t="s">
        <v>199</v>
      </c>
      <c r="B45" s="254"/>
      <c r="C45" s="254"/>
      <c r="D45" s="254"/>
      <c r="E45" s="255">
        <v>6</v>
      </c>
      <c r="F45" s="64"/>
      <c r="G45" s="19"/>
      <c r="H45" s="64"/>
      <c r="I45" s="19"/>
      <c r="J45" s="64"/>
      <c r="K45" s="19"/>
      <c r="L45" s="65"/>
      <c r="M45" s="19"/>
      <c r="N45" s="64"/>
    </row>
    <row r="46" spans="1:16">
      <c r="A46" s="254"/>
      <c r="B46" s="259" t="s">
        <v>106</v>
      </c>
      <c r="C46" s="245"/>
      <c r="D46" s="259"/>
      <c r="E46" s="373"/>
      <c r="F46" s="261">
        <v>73</v>
      </c>
      <c r="G46" s="345"/>
      <c r="H46" s="262">
        <v>213</v>
      </c>
      <c r="I46" s="317"/>
      <c r="J46" s="262">
        <v>0</v>
      </c>
      <c r="K46" s="345"/>
      <c r="L46" s="169">
        <f>SUM(F46:J46)</f>
        <v>286</v>
      </c>
      <c r="M46" s="19"/>
      <c r="N46" s="262">
        <v>276</v>
      </c>
      <c r="P46" s="196"/>
    </row>
    <row r="47" spans="1:16">
      <c r="A47" s="254"/>
      <c r="B47" s="254" t="s">
        <v>200</v>
      </c>
      <c r="C47" s="243"/>
      <c r="D47" s="254"/>
      <c r="E47" s="374"/>
      <c r="F47" s="261">
        <v>13</v>
      </c>
      <c r="G47" s="265"/>
      <c r="H47" s="262">
        <v>0</v>
      </c>
      <c r="I47" s="346"/>
      <c r="J47" s="262">
        <v>0</v>
      </c>
      <c r="K47" s="265"/>
      <c r="L47" s="169">
        <f>SUM(F47:J47)</f>
        <v>13</v>
      </c>
      <c r="M47" s="21"/>
      <c r="N47" s="262">
        <v>13</v>
      </c>
      <c r="P47" s="196"/>
    </row>
    <row r="48" spans="1:16">
      <c r="A48" s="254"/>
      <c r="B48" s="254" t="s">
        <v>315</v>
      </c>
      <c r="C48" s="243"/>
      <c r="D48" s="254"/>
      <c r="E48" s="374"/>
      <c r="F48" s="261">
        <v>6</v>
      </c>
      <c r="G48" s="265"/>
      <c r="H48" s="262">
        <v>0</v>
      </c>
      <c r="I48" s="346"/>
      <c r="J48" s="262">
        <v>0</v>
      </c>
      <c r="K48" s="265"/>
      <c r="L48" s="169">
        <f>SUM(F48:K48)</f>
        <v>6</v>
      </c>
      <c r="M48" s="21"/>
      <c r="N48" s="262">
        <v>2</v>
      </c>
      <c r="P48" s="196"/>
    </row>
    <row r="49" spans="1:16">
      <c r="A49" s="254"/>
      <c r="B49" s="254" t="s">
        <v>347</v>
      </c>
      <c r="C49" s="243"/>
      <c r="D49" s="254"/>
      <c r="E49" s="374"/>
      <c r="F49" s="261">
        <v>55</v>
      </c>
      <c r="G49" s="265"/>
      <c r="H49" s="263">
        <v>0</v>
      </c>
      <c r="I49" s="346"/>
      <c r="J49" s="263">
        <v>0</v>
      </c>
      <c r="K49" s="265"/>
      <c r="L49" s="318">
        <f>SUM(F49:K49)</f>
        <v>55</v>
      </c>
      <c r="M49" s="21"/>
      <c r="N49" s="263">
        <v>51</v>
      </c>
      <c r="P49" s="196"/>
    </row>
    <row r="50" spans="1:16" s="43" customFormat="1">
      <c r="A50" s="149"/>
      <c r="B50" s="149" t="s">
        <v>201</v>
      </c>
      <c r="C50" s="149"/>
      <c r="D50" s="158"/>
      <c r="E50" s="375"/>
      <c r="F50" s="179">
        <f>SUM(F46:F49)</f>
        <v>147</v>
      </c>
      <c r="G50" s="322"/>
      <c r="H50" s="170">
        <f>SUM(H46:H49)</f>
        <v>213</v>
      </c>
      <c r="I50" s="326"/>
      <c r="J50" s="170">
        <f>SUM(J46:J49)</f>
        <v>0</v>
      </c>
      <c r="K50" s="322"/>
      <c r="L50" s="170">
        <f>SUM(F50:J50)</f>
        <v>360</v>
      </c>
      <c r="M50" s="20"/>
      <c r="N50" s="170">
        <f>SUM(N46:N49)</f>
        <v>342</v>
      </c>
    </row>
    <row r="51" spans="1:16" s="43" customFormat="1" ht="9" customHeight="1">
      <c r="A51" s="149"/>
      <c r="B51" s="254"/>
      <c r="C51" s="149"/>
      <c r="D51" s="158"/>
      <c r="E51" s="375"/>
      <c r="F51" s="169"/>
      <c r="G51" s="322"/>
      <c r="H51" s="169"/>
      <c r="I51" s="326"/>
      <c r="J51" s="169"/>
      <c r="K51" s="322"/>
      <c r="L51" s="169"/>
      <c r="M51" s="20"/>
      <c r="N51" s="169"/>
    </row>
    <row r="52" spans="1:16">
      <c r="A52" s="254" t="s">
        <v>202</v>
      </c>
      <c r="B52" s="254"/>
      <c r="C52" s="254"/>
      <c r="D52" s="254"/>
      <c r="E52" s="376" t="s">
        <v>405</v>
      </c>
      <c r="F52" s="262">
        <v>25</v>
      </c>
      <c r="G52" s="265"/>
      <c r="H52" s="262">
        <v>4</v>
      </c>
      <c r="I52" s="346"/>
      <c r="J52" s="262">
        <v>0</v>
      </c>
      <c r="K52" s="347"/>
      <c r="L52" s="169">
        <f>SUM(F52:J52)</f>
        <v>29</v>
      </c>
      <c r="M52" s="21"/>
      <c r="N52" s="262">
        <v>31</v>
      </c>
      <c r="P52" s="196"/>
    </row>
    <row r="53" spans="1:16" ht="11.25" customHeight="1">
      <c r="A53" s="254"/>
      <c r="B53" s="254"/>
      <c r="C53" s="254"/>
      <c r="D53" s="254"/>
      <c r="E53" s="51"/>
      <c r="F53" s="64"/>
      <c r="G53" s="21"/>
      <c r="H53" s="64"/>
      <c r="I53" s="38"/>
      <c r="J53" s="64"/>
      <c r="K53" s="35"/>
      <c r="L53" s="65"/>
      <c r="M53" s="21"/>
      <c r="N53" s="64"/>
    </row>
    <row r="54" spans="1:16" ht="15">
      <c r="A54" s="154" t="s">
        <v>289</v>
      </c>
      <c r="B54" s="254"/>
      <c r="C54" s="254"/>
      <c r="D54" s="254"/>
      <c r="E54" s="51"/>
      <c r="F54" s="170">
        <f>F41+F43+F50+F52</f>
        <v>176</v>
      </c>
      <c r="G54" s="322"/>
      <c r="H54" s="170">
        <f>H41+H43+H50+H52</f>
        <v>221</v>
      </c>
      <c r="I54" s="326"/>
      <c r="J54" s="170">
        <f>J34+J43+J50+J52</f>
        <v>0</v>
      </c>
      <c r="K54" s="327"/>
      <c r="L54" s="170">
        <f>SUM(F54:J54)</f>
        <v>397</v>
      </c>
      <c r="M54" s="20"/>
      <c r="N54" s="170">
        <f>N34+N41+N50+N52</f>
        <v>381</v>
      </c>
    </row>
    <row r="55" spans="1:16">
      <c r="A55" s="149"/>
      <c r="B55" s="254"/>
      <c r="C55" s="254"/>
      <c r="D55" s="254"/>
      <c r="E55" s="51"/>
      <c r="F55" s="65"/>
      <c r="G55" s="20"/>
      <c r="H55" s="64"/>
      <c r="I55" s="39"/>
      <c r="J55" s="65"/>
      <c r="K55" s="231"/>
      <c r="L55" s="65"/>
      <c r="M55" s="20"/>
      <c r="N55" s="65"/>
    </row>
    <row r="56" spans="1:16" hidden="1">
      <c r="A56" s="254" t="s">
        <v>19</v>
      </c>
      <c r="B56" s="254"/>
      <c r="C56" s="254"/>
      <c r="D56" s="254"/>
      <c r="E56" s="132"/>
      <c r="F56" s="65">
        <f>F30-F54</f>
        <v>-53</v>
      </c>
      <c r="G56" s="112"/>
      <c r="H56" s="65">
        <f>H30-H54</f>
        <v>-33</v>
      </c>
      <c r="I56" s="232"/>
      <c r="J56" s="112"/>
      <c r="K56" s="112"/>
      <c r="L56" s="128">
        <f>SUM(F56:J56)</f>
        <v>-86</v>
      </c>
      <c r="M56" s="112"/>
      <c r="N56" s="65">
        <f>N30-N54</f>
        <v>11</v>
      </c>
    </row>
    <row r="57" spans="1:16" ht="12" hidden="1" customHeight="1">
      <c r="A57" s="154"/>
      <c r="B57" s="254"/>
      <c r="C57" s="254"/>
      <c r="D57" s="254"/>
      <c r="E57" s="51"/>
      <c r="F57" s="231"/>
      <c r="G57" s="20"/>
      <c r="H57" s="231"/>
      <c r="I57" s="39"/>
      <c r="J57" s="231"/>
      <c r="K57" s="231"/>
      <c r="L57" s="231"/>
      <c r="M57" s="20"/>
      <c r="N57" s="231"/>
    </row>
    <row r="58" spans="1:16" hidden="1">
      <c r="A58" s="254" t="s">
        <v>204</v>
      </c>
      <c r="B58" s="254"/>
      <c r="C58" s="254"/>
      <c r="D58" s="254"/>
      <c r="F58" s="64">
        <v>0</v>
      </c>
      <c r="G58" s="21"/>
      <c r="H58" s="64">
        <v>0</v>
      </c>
      <c r="I58" s="22"/>
      <c r="J58" s="64">
        <v>0</v>
      </c>
      <c r="K58" s="21"/>
      <c r="L58" s="128">
        <f>SUM(F58:J58)</f>
        <v>0</v>
      </c>
      <c r="M58" s="22"/>
      <c r="N58" s="64">
        <v>0</v>
      </c>
    </row>
    <row r="59" spans="1:16" ht="5.25" hidden="1" customHeight="1">
      <c r="A59" s="254"/>
      <c r="B59" s="254"/>
      <c r="C59" s="254"/>
      <c r="D59" s="254"/>
      <c r="F59" s="67"/>
      <c r="G59" s="21"/>
      <c r="H59" s="67"/>
      <c r="I59" s="22"/>
      <c r="J59" s="67"/>
      <c r="K59" s="21"/>
      <c r="L59" s="226"/>
      <c r="M59" s="22"/>
      <c r="N59" s="67"/>
    </row>
    <row r="60" spans="1:16">
      <c r="A60" s="149" t="s">
        <v>466</v>
      </c>
      <c r="B60" s="254"/>
      <c r="C60" s="254"/>
      <c r="D60" s="254"/>
      <c r="F60" s="64"/>
      <c r="G60" s="21"/>
      <c r="H60" s="64"/>
      <c r="I60" s="22"/>
      <c r="J60" s="64"/>
      <c r="K60" s="21"/>
      <c r="L60" s="65"/>
      <c r="M60" s="22"/>
      <c r="N60" s="64"/>
    </row>
    <row r="61" spans="1:16">
      <c r="A61" s="149" t="s">
        <v>87</v>
      </c>
      <c r="B61" s="149"/>
      <c r="C61" s="254"/>
      <c r="D61" s="254"/>
      <c r="F61" s="169">
        <f>F30-F54+F58</f>
        <v>-53</v>
      </c>
      <c r="G61" s="322"/>
      <c r="H61" s="169">
        <f>H30-H54+H58</f>
        <v>-33</v>
      </c>
      <c r="I61" s="323"/>
      <c r="J61" s="169">
        <f>J30-J54+J58</f>
        <v>0</v>
      </c>
      <c r="K61" s="322"/>
      <c r="L61" s="169">
        <f>SUM(F61:J61)</f>
        <v>-86</v>
      </c>
      <c r="M61" s="20"/>
      <c r="N61" s="169">
        <f>N30-N54+N58</f>
        <v>11</v>
      </c>
    </row>
    <row r="62" spans="1:16" ht="5.25" customHeight="1">
      <c r="A62" s="149"/>
      <c r="B62" s="149"/>
      <c r="C62" s="254"/>
      <c r="D62" s="254"/>
      <c r="F62" s="262"/>
      <c r="G62" s="322"/>
      <c r="H62" s="262"/>
      <c r="I62" s="323"/>
      <c r="J62" s="262"/>
      <c r="K62" s="322"/>
      <c r="L62" s="169"/>
      <c r="M62" s="20"/>
      <c r="N62" s="262"/>
    </row>
    <row r="63" spans="1:16">
      <c r="A63" s="254" t="s">
        <v>120</v>
      </c>
      <c r="B63" s="254"/>
      <c r="C63" s="254"/>
      <c r="D63" s="254"/>
      <c r="E63" s="51"/>
      <c r="F63" s="262"/>
      <c r="G63" s="265"/>
      <c r="H63" s="262"/>
      <c r="I63" s="317"/>
      <c r="J63" s="262"/>
      <c r="K63" s="265"/>
      <c r="L63" s="169"/>
      <c r="M63" s="21"/>
      <c r="N63" s="262"/>
    </row>
    <row r="64" spans="1:16">
      <c r="A64" s="254" t="s">
        <v>205</v>
      </c>
      <c r="B64" s="254"/>
      <c r="C64" s="254"/>
      <c r="D64" s="254"/>
      <c r="E64" s="51"/>
      <c r="F64" s="262">
        <v>33</v>
      </c>
      <c r="G64" s="265"/>
      <c r="H64" s="262">
        <v>0</v>
      </c>
      <c r="I64" s="317"/>
      <c r="J64" s="262">
        <v>0</v>
      </c>
      <c r="K64" s="265"/>
      <c r="L64" s="169">
        <f>SUM(F64:J64)</f>
        <v>33</v>
      </c>
      <c r="M64" s="21"/>
      <c r="N64" s="262">
        <v>104</v>
      </c>
    </row>
    <row r="65" spans="1:14" ht="6" customHeight="1">
      <c r="A65" s="254"/>
      <c r="B65" s="254"/>
      <c r="C65" s="254"/>
      <c r="D65" s="254"/>
      <c r="E65" s="51"/>
      <c r="F65" s="67"/>
      <c r="G65" s="21"/>
      <c r="H65" s="67"/>
      <c r="I65" s="22"/>
      <c r="J65" s="67"/>
      <c r="K65" s="21"/>
      <c r="L65" s="226"/>
      <c r="M65" s="21"/>
      <c r="N65" s="263"/>
    </row>
    <row r="66" spans="1:14" ht="15">
      <c r="A66" s="154" t="s">
        <v>290</v>
      </c>
      <c r="B66" s="254"/>
      <c r="C66" s="254"/>
      <c r="D66" s="254"/>
      <c r="E66" s="51"/>
      <c r="F66" s="169">
        <f>SUM(F61:F64)</f>
        <v>-20</v>
      </c>
      <c r="G66" s="322"/>
      <c r="H66" s="169">
        <f>SUM(H61:H64)</f>
        <v>-33</v>
      </c>
      <c r="I66" s="323"/>
      <c r="J66" s="169">
        <f>SUM(J61:J64)</f>
        <v>0</v>
      </c>
      <c r="K66" s="322"/>
      <c r="L66" s="169">
        <f>SUM(F66:J66)</f>
        <v>-53</v>
      </c>
      <c r="M66" s="20"/>
      <c r="N66" s="169">
        <f>SUM(N61:N64)</f>
        <v>115</v>
      </c>
    </row>
    <row r="67" spans="1:14" ht="6.75" customHeight="1">
      <c r="A67" s="192"/>
      <c r="E67" s="51"/>
      <c r="F67" s="169"/>
      <c r="G67" s="322"/>
      <c r="H67" s="169"/>
      <c r="I67" s="323"/>
      <c r="J67" s="169"/>
      <c r="K67" s="322"/>
      <c r="L67" s="169"/>
      <c r="M67" s="20"/>
      <c r="N67" s="65"/>
    </row>
    <row r="68" spans="1:14" ht="15" hidden="1">
      <c r="A68" s="192"/>
      <c r="B68" s="233" t="s">
        <v>28</v>
      </c>
      <c r="C68" s="234"/>
      <c r="D68" s="234"/>
      <c r="E68" s="235"/>
      <c r="F68" s="328">
        <f>F66-F69</f>
        <v>-20</v>
      </c>
      <c r="G68" s="329"/>
      <c r="H68" s="328">
        <f>H66</f>
        <v>-33</v>
      </c>
      <c r="I68" s="330"/>
      <c r="J68" s="328"/>
      <c r="K68" s="329"/>
      <c r="L68" s="328">
        <f>SUM(F68:K68)</f>
        <v>-53</v>
      </c>
      <c r="M68" s="189"/>
      <c r="N68" s="266">
        <v>115</v>
      </c>
    </row>
    <row r="69" spans="1:14" ht="15" hidden="1">
      <c r="A69" s="192"/>
      <c r="B69" s="236" t="s">
        <v>430</v>
      </c>
      <c r="C69" s="40"/>
      <c r="D69" s="40"/>
      <c r="E69" s="237"/>
      <c r="F69" s="331">
        <v>0</v>
      </c>
      <c r="G69" s="332"/>
      <c r="H69" s="331">
        <v>0</v>
      </c>
      <c r="I69" s="333"/>
      <c r="J69" s="331"/>
      <c r="K69" s="332"/>
      <c r="L69" s="331">
        <f>SUM(F69:K69)</f>
        <v>0</v>
      </c>
      <c r="M69" s="190"/>
      <c r="N69" s="267">
        <v>0</v>
      </c>
    </row>
    <row r="70" spans="1:14" ht="15" hidden="1">
      <c r="A70" s="192"/>
      <c r="E70" s="51"/>
      <c r="F70" s="169"/>
      <c r="G70" s="322"/>
      <c r="H70" s="169"/>
      <c r="I70" s="323"/>
      <c r="J70" s="169"/>
      <c r="K70" s="322"/>
      <c r="L70" s="169"/>
      <c r="M70" s="20"/>
      <c r="N70" s="65"/>
    </row>
    <row r="71" spans="1:14" ht="15">
      <c r="A71" s="192"/>
      <c r="E71" s="51"/>
      <c r="F71" s="169"/>
      <c r="G71" s="322"/>
      <c r="H71" s="169"/>
      <c r="I71" s="323"/>
      <c r="J71" s="169"/>
      <c r="K71" s="322"/>
      <c r="L71" s="169"/>
      <c r="M71" s="20"/>
      <c r="N71" s="65"/>
    </row>
    <row r="72" spans="1:14">
      <c r="A72" s="155" t="s">
        <v>370</v>
      </c>
      <c r="B72" s="43"/>
      <c r="E72" s="51"/>
      <c r="F72" s="262"/>
      <c r="G72" s="322"/>
      <c r="H72" s="262"/>
      <c r="I72" s="323"/>
      <c r="J72" s="262"/>
      <c r="K72" s="322"/>
      <c r="L72" s="169"/>
      <c r="M72" s="20"/>
      <c r="N72" s="64"/>
    </row>
    <row r="73" spans="1:14" ht="9" customHeight="1">
      <c r="A73" s="155"/>
      <c r="B73" s="43"/>
      <c r="E73" s="51"/>
      <c r="F73" s="262"/>
      <c r="G73" s="322"/>
      <c r="H73" s="262"/>
      <c r="I73" s="323"/>
      <c r="J73" s="262"/>
      <c r="K73" s="322"/>
      <c r="L73" s="169"/>
      <c r="M73" s="20"/>
      <c r="N73" s="64"/>
    </row>
    <row r="74" spans="1:14">
      <c r="A74" s="254" t="s">
        <v>206</v>
      </c>
      <c r="F74" s="262">
        <v>1240</v>
      </c>
      <c r="G74" s="265"/>
      <c r="H74" s="262">
        <v>440</v>
      </c>
      <c r="I74" s="317"/>
      <c r="J74" s="262">
        <v>0</v>
      </c>
      <c r="K74" s="265"/>
      <c r="L74" s="180">
        <f>SUM(F74:J74)</f>
        <v>1680</v>
      </c>
      <c r="M74" s="21"/>
      <c r="N74" s="262">
        <v>1565</v>
      </c>
    </row>
    <row r="75" spans="1:14" ht="5.25" customHeight="1">
      <c r="A75" s="254"/>
      <c r="F75" s="262"/>
      <c r="G75" s="265"/>
      <c r="H75" s="262"/>
      <c r="I75" s="317"/>
      <c r="J75" s="262"/>
      <c r="K75" s="265"/>
      <c r="L75" s="169"/>
      <c r="M75" s="21"/>
      <c r="N75" s="262"/>
    </row>
    <row r="76" spans="1:14" s="43" customFormat="1" ht="15.75" thickBot="1">
      <c r="A76" s="154" t="s">
        <v>207</v>
      </c>
      <c r="E76" s="131"/>
      <c r="F76" s="171">
        <f>F66+F74</f>
        <v>1220</v>
      </c>
      <c r="G76" s="322"/>
      <c r="H76" s="171">
        <f>H66+H74</f>
        <v>407</v>
      </c>
      <c r="I76" s="323"/>
      <c r="J76" s="171">
        <f>J66</f>
        <v>0</v>
      </c>
      <c r="K76" s="322"/>
      <c r="L76" s="171">
        <f>SUM(F76:J76)</f>
        <v>1627</v>
      </c>
      <c r="M76" s="20"/>
      <c r="N76" s="181">
        <f>N66+N74</f>
        <v>1680</v>
      </c>
    </row>
    <row r="79" spans="1:14">
      <c r="L79" s="74"/>
    </row>
    <row r="80" spans="1:14">
      <c r="A80" s="259" t="s">
        <v>540</v>
      </c>
      <c r="B80" s="259"/>
      <c r="C80" s="259"/>
      <c r="D80" s="259"/>
    </row>
    <row r="81" spans="1:16">
      <c r="A81" s="254"/>
    </row>
    <row r="82" spans="1:16">
      <c r="A82" s="259" t="s">
        <v>541</v>
      </c>
    </row>
    <row r="84" spans="1:16">
      <c r="A84" s="254" t="s">
        <v>492</v>
      </c>
      <c r="D84" s="81"/>
      <c r="P84" s="81"/>
    </row>
  </sheetData>
  <mergeCells count="1">
    <mergeCell ref="A28:D28"/>
  </mergeCells>
  <phoneticPr fontId="2" type="noConversion"/>
  <printOptions gridLinesSet="0"/>
  <pageMargins left="0.47244094488188981" right="0.35433070866141736" top="0.39370078740157483" bottom="0.62992125984251968" header="0.27559055118110237" footer="0.31496062992125984"/>
  <pageSetup paperSize="9" scale="93" orientation="portrait" horizontalDpi="4294967292" verticalDpi="300" r:id="rId1"/>
  <headerFooter alignWithMargins="0">
    <oddFooter>&amp;CPage 15</oddFooter>
  </headerFooter>
</worksheet>
</file>

<file path=xl/worksheets/sheet9.xml><?xml version="1.0" encoding="utf-8"?>
<worksheet xmlns="http://schemas.openxmlformats.org/spreadsheetml/2006/main" xmlns:r="http://schemas.openxmlformats.org/officeDocument/2006/relationships">
  <dimension ref="A1:O56"/>
  <sheetViews>
    <sheetView showGridLines="0" tabSelected="1" workbookViewId="0"/>
  </sheetViews>
  <sheetFormatPr defaultRowHeight="12.75"/>
  <cols>
    <col min="1" max="2" width="2.7109375" style="42" customWidth="1"/>
    <col min="3" max="3" width="25" style="42" customWidth="1"/>
    <col min="4" max="4" width="9.140625" style="50"/>
    <col min="5" max="5" width="11.7109375" style="50" customWidth="1"/>
    <col min="6" max="6" width="2.28515625" style="50" customWidth="1"/>
    <col min="7" max="7" width="10.42578125" style="50" customWidth="1"/>
    <col min="8" max="8" width="2.140625" style="50" hidden="1" customWidth="1"/>
    <col min="9" max="9" width="10.42578125" style="50" hidden="1" customWidth="1"/>
    <col min="10" max="10" width="2.28515625" style="50" customWidth="1"/>
    <col min="11" max="11" width="10.7109375" style="43" customWidth="1"/>
    <col min="12" max="12" width="4.28515625" style="42" customWidth="1"/>
    <col min="13" max="13" width="10.7109375" style="42" customWidth="1"/>
    <col min="14" max="16384" width="9.140625" style="42"/>
  </cols>
  <sheetData>
    <row r="1" spans="1:13" s="40" customFormat="1" ht="29.25" customHeight="1">
      <c r="A1" s="413" t="str">
        <f>Organisation!A1</f>
        <v>Oxford Health Charitable Funds - 2013/2014</v>
      </c>
      <c r="B1" s="413"/>
      <c r="C1" s="413"/>
      <c r="D1" s="413"/>
      <c r="E1" s="413"/>
      <c r="F1" s="413"/>
      <c r="G1" s="413"/>
      <c r="H1" s="413"/>
      <c r="I1" s="413"/>
      <c r="J1" s="413"/>
      <c r="K1" s="413"/>
      <c r="L1" s="413"/>
      <c r="M1" s="413"/>
    </row>
    <row r="2" spans="1:13" ht="15">
      <c r="A2" s="254"/>
      <c r="B2" s="254"/>
      <c r="C2" s="254"/>
      <c r="D2" s="255"/>
      <c r="E2" s="255"/>
      <c r="F2" s="255"/>
      <c r="G2" s="255"/>
      <c r="H2" s="255"/>
      <c r="I2" s="255"/>
      <c r="J2" s="255"/>
      <c r="K2" s="149"/>
      <c r="L2" s="254"/>
      <c r="M2" s="145"/>
    </row>
    <row r="3" spans="1:13" ht="18">
      <c r="A3" s="150" t="s">
        <v>448</v>
      </c>
      <c r="B3" s="150"/>
      <c r="C3" s="254"/>
      <c r="D3" s="255"/>
      <c r="E3" s="255"/>
      <c r="F3" s="255"/>
      <c r="G3" s="255"/>
      <c r="H3" s="255"/>
      <c r="I3" s="255"/>
      <c r="J3" s="255"/>
      <c r="K3" s="149"/>
      <c r="L3" s="254"/>
      <c r="M3" s="254"/>
    </row>
    <row r="4" spans="1:13" ht="12.75" customHeight="1">
      <c r="A4" s="49"/>
      <c r="B4" s="49"/>
    </row>
    <row r="5" spans="1:13" ht="12.75" customHeight="1">
      <c r="A5" s="49"/>
      <c r="B5" s="49"/>
    </row>
    <row r="6" spans="1:13" ht="12.75" customHeight="1">
      <c r="A6" s="49"/>
      <c r="B6" s="49"/>
      <c r="D6" s="255"/>
      <c r="E6" s="151" t="s">
        <v>277</v>
      </c>
      <c r="F6" s="257"/>
      <c r="G6" s="151" t="s">
        <v>278</v>
      </c>
      <c r="H6" s="255"/>
      <c r="I6" s="151" t="s">
        <v>279</v>
      </c>
      <c r="J6" s="255"/>
      <c r="K6" s="151" t="s">
        <v>291</v>
      </c>
      <c r="L6" s="255"/>
      <c r="M6" s="151" t="s">
        <v>291</v>
      </c>
    </row>
    <row r="7" spans="1:13" ht="12.75" customHeight="1">
      <c r="A7" s="49"/>
      <c r="B7" s="49"/>
      <c r="D7" s="153" t="s">
        <v>276</v>
      </c>
      <c r="E7" s="151" t="s">
        <v>281</v>
      </c>
      <c r="F7" s="257"/>
      <c r="G7" s="151" t="s">
        <v>281</v>
      </c>
      <c r="H7" s="255"/>
      <c r="I7" s="151" t="s">
        <v>281</v>
      </c>
      <c r="J7" s="255"/>
      <c r="K7" s="156" t="s">
        <v>449</v>
      </c>
      <c r="L7" s="255"/>
      <c r="M7" s="156" t="s">
        <v>412</v>
      </c>
    </row>
    <row r="8" spans="1:13" ht="12.75" customHeight="1">
      <c r="D8" s="255"/>
      <c r="E8" s="151" t="s">
        <v>282</v>
      </c>
      <c r="F8" s="258"/>
      <c r="G8" s="151" t="s">
        <v>282</v>
      </c>
      <c r="H8" s="255"/>
      <c r="I8" s="151" t="s">
        <v>282</v>
      </c>
      <c r="J8" s="255"/>
      <c r="K8" s="151" t="s">
        <v>282</v>
      </c>
      <c r="L8" s="255"/>
      <c r="M8" s="151" t="s">
        <v>282</v>
      </c>
    </row>
    <row r="9" spans="1:13" ht="15.75">
      <c r="A9" s="149" t="s">
        <v>208</v>
      </c>
      <c r="B9" s="152"/>
      <c r="C9" s="254"/>
      <c r="D9" s="255"/>
      <c r="E9" s="255"/>
      <c r="F9" s="255"/>
      <c r="G9" s="255"/>
      <c r="H9" s="255"/>
      <c r="I9" s="255"/>
      <c r="J9" s="255"/>
      <c r="K9" s="149"/>
      <c r="L9" s="254"/>
      <c r="M9" s="254"/>
    </row>
    <row r="10" spans="1:13">
      <c r="A10" s="254"/>
      <c r="B10" s="254" t="s">
        <v>292</v>
      </c>
      <c r="C10" s="243"/>
      <c r="D10" s="255" t="s">
        <v>14</v>
      </c>
      <c r="E10" s="262">
        <v>1212</v>
      </c>
      <c r="F10" s="334"/>
      <c r="G10" s="261">
        <f>410-385</f>
        <v>25</v>
      </c>
      <c r="H10" s="335"/>
      <c r="I10" s="262">
        <v>0</v>
      </c>
      <c r="J10" s="334"/>
      <c r="K10" s="169">
        <f>SUM(E10:I10)</f>
        <v>1237</v>
      </c>
      <c r="L10" s="54"/>
      <c r="M10" s="262">
        <v>1275</v>
      </c>
    </row>
    <row r="11" spans="1:13" ht="5.25" customHeight="1">
      <c r="A11" s="254"/>
      <c r="B11" s="254"/>
      <c r="C11" s="243"/>
      <c r="D11" s="369"/>
      <c r="E11" s="269"/>
      <c r="F11" s="334"/>
      <c r="G11" s="269"/>
      <c r="H11" s="335"/>
      <c r="I11" s="269"/>
      <c r="J11" s="334"/>
      <c r="K11" s="336"/>
      <c r="L11" s="52"/>
      <c r="M11" s="52"/>
    </row>
    <row r="12" spans="1:13" ht="15.75">
      <c r="A12" s="149" t="s">
        <v>209</v>
      </c>
      <c r="B12" s="152"/>
      <c r="C12" s="254"/>
      <c r="D12" s="255"/>
      <c r="E12" s="268">
        <f>SUM(E10:E11)</f>
        <v>1212</v>
      </c>
      <c r="F12" s="269"/>
      <c r="G12" s="268">
        <f>SUM(G10:G11)</f>
        <v>25</v>
      </c>
      <c r="H12" s="337"/>
      <c r="I12" s="268">
        <f>SUM(I10:I11)</f>
        <v>0</v>
      </c>
      <c r="J12" s="269"/>
      <c r="K12" s="170">
        <f>SUM(K10:K11)</f>
        <v>1237</v>
      </c>
      <c r="L12" s="52"/>
      <c r="M12" s="268">
        <f>SUM(M10:M11)</f>
        <v>1275</v>
      </c>
    </row>
    <row r="13" spans="1:13">
      <c r="A13" s="254"/>
      <c r="B13" s="254"/>
      <c r="C13" s="254"/>
      <c r="D13" s="255"/>
      <c r="E13" s="52"/>
      <c r="F13" s="52"/>
      <c r="G13" s="52"/>
      <c r="H13" s="111"/>
      <c r="I13" s="52"/>
      <c r="J13" s="52"/>
      <c r="K13" s="53"/>
      <c r="L13" s="52"/>
      <c r="M13" s="269"/>
    </row>
    <row r="14" spans="1:13" ht="15.75">
      <c r="A14" s="149" t="s">
        <v>210</v>
      </c>
      <c r="B14" s="152"/>
      <c r="C14" s="254"/>
      <c r="D14" s="255"/>
      <c r="E14" s="52"/>
      <c r="F14" s="52"/>
      <c r="G14" s="52"/>
      <c r="H14" s="111"/>
      <c r="I14" s="52"/>
      <c r="J14" s="52"/>
      <c r="K14" s="53"/>
      <c r="L14" s="52"/>
      <c r="M14" s="269"/>
    </row>
    <row r="15" spans="1:13">
      <c r="A15" s="149"/>
      <c r="B15" s="254" t="s">
        <v>292</v>
      </c>
      <c r="C15" s="254"/>
      <c r="D15" s="370" t="s">
        <v>9</v>
      </c>
      <c r="E15" s="262">
        <v>0</v>
      </c>
      <c r="F15" s="334"/>
      <c r="G15" s="261">
        <v>350</v>
      </c>
      <c r="H15" s="335"/>
      <c r="I15" s="262">
        <v>0</v>
      </c>
      <c r="J15" s="334"/>
      <c r="K15" s="169">
        <f>SUM(E15:I15)</f>
        <v>350</v>
      </c>
      <c r="L15" s="52"/>
      <c r="M15" s="262">
        <v>385</v>
      </c>
    </row>
    <row r="16" spans="1:13">
      <c r="A16" s="254"/>
      <c r="B16" s="254" t="s">
        <v>293</v>
      </c>
      <c r="C16" s="243"/>
      <c r="D16" s="369">
        <v>9</v>
      </c>
      <c r="E16" s="262">
        <v>10</v>
      </c>
      <c r="F16" s="334"/>
      <c r="G16" s="262">
        <v>15</v>
      </c>
      <c r="H16" s="335"/>
      <c r="I16" s="262">
        <v>0</v>
      </c>
      <c r="J16" s="334"/>
      <c r="K16" s="169">
        <f>SUM(E16:I16)</f>
        <v>25</v>
      </c>
      <c r="L16" s="52"/>
      <c r="M16" s="262">
        <v>22</v>
      </c>
    </row>
    <row r="17" spans="1:13">
      <c r="A17" s="254"/>
      <c r="B17" s="254" t="s">
        <v>294</v>
      </c>
      <c r="C17" s="243"/>
      <c r="D17" s="255"/>
      <c r="E17" s="262">
        <v>33</v>
      </c>
      <c r="F17" s="338"/>
      <c r="G17" s="262">
        <v>68</v>
      </c>
      <c r="H17" s="339"/>
      <c r="I17" s="195">
        <v>0</v>
      </c>
      <c r="J17" s="338"/>
      <c r="K17" s="169">
        <f>SUM(E17:I17)</f>
        <v>101</v>
      </c>
      <c r="L17" s="52"/>
      <c r="M17" s="262">
        <v>53</v>
      </c>
    </row>
    <row r="18" spans="1:13">
      <c r="A18" s="149" t="s">
        <v>211</v>
      </c>
      <c r="B18" s="254"/>
      <c r="C18" s="254"/>
      <c r="D18" s="255"/>
      <c r="E18" s="268">
        <f>SUM(E15:E17)</f>
        <v>43</v>
      </c>
      <c r="F18" s="52"/>
      <c r="G18" s="268">
        <f>SUM(G15:G17)</f>
        <v>433</v>
      </c>
      <c r="H18" s="227"/>
      <c r="I18" s="225">
        <f>SUM(I16:I17)</f>
        <v>0</v>
      </c>
      <c r="J18" s="52"/>
      <c r="K18" s="170">
        <f>SUM(K15:K17)</f>
        <v>476</v>
      </c>
      <c r="L18" s="52"/>
      <c r="M18" s="268">
        <f>SUM(M15:M17)</f>
        <v>460</v>
      </c>
    </row>
    <row r="19" spans="1:13">
      <c r="A19" s="254"/>
      <c r="B19" s="254"/>
      <c r="C19" s="254"/>
      <c r="D19" s="255"/>
      <c r="E19" s="52"/>
      <c r="F19" s="52"/>
      <c r="G19" s="52"/>
      <c r="H19" s="111"/>
      <c r="I19" s="52"/>
      <c r="J19" s="52"/>
      <c r="K19" s="53"/>
      <c r="L19" s="52"/>
      <c r="M19" s="269"/>
    </row>
    <row r="20" spans="1:13">
      <c r="A20" s="149" t="s">
        <v>378</v>
      </c>
      <c r="B20" s="254"/>
      <c r="C20" s="254"/>
      <c r="D20" s="255"/>
      <c r="E20" s="52"/>
      <c r="F20" s="52"/>
      <c r="G20" s="52"/>
      <c r="H20" s="111"/>
      <c r="I20" s="52"/>
      <c r="J20" s="52"/>
      <c r="K20" s="53"/>
      <c r="L20" s="52"/>
      <c r="M20" s="269"/>
    </row>
    <row r="21" spans="1:13">
      <c r="A21" s="243"/>
      <c r="B21" s="254" t="s">
        <v>295</v>
      </c>
      <c r="C21" s="243"/>
      <c r="D21" s="255"/>
      <c r="E21" s="52"/>
      <c r="F21" s="52"/>
      <c r="G21" s="52"/>
      <c r="H21" s="111"/>
      <c r="I21" s="52"/>
      <c r="J21" s="52"/>
      <c r="K21" s="53"/>
      <c r="L21" s="52"/>
      <c r="M21" s="269"/>
    </row>
    <row r="22" spans="1:13">
      <c r="A22" s="254"/>
      <c r="B22" s="254"/>
      <c r="C22" s="254" t="s">
        <v>296</v>
      </c>
      <c r="D22" s="369">
        <v>10</v>
      </c>
      <c r="E22" s="262">
        <v>35</v>
      </c>
      <c r="F22" s="334"/>
      <c r="G22" s="262">
        <v>51</v>
      </c>
      <c r="H22" s="206"/>
      <c r="I22" s="64">
        <v>0</v>
      </c>
      <c r="J22" s="205"/>
      <c r="K22" s="169">
        <f>SUM(E22:I22)</f>
        <v>86</v>
      </c>
      <c r="L22" s="52"/>
      <c r="M22" s="262">
        <v>55</v>
      </c>
    </row>
    <row r="23" spans="1:13">
      <c r="A23" s="254"/>
      <c r="B23" s="254"/>
      <c r="C23" s="254"/>
      <c r="D23" s="255"/>
      <c r="E23" s="52"/>
      <c r="F23" s="52"/>
      <c r="G23" s="52"/>
      <c r="H23" s="111"/>
      <c r="I23" s="52"/>
      <c r="J23" s="52"/>
      <c r="K23" s="53"/>
      <c r="L23" s="52"/>
      <c r="M23" s="269"/>
    </row>
    <row r="24" spans="1:13">
      <c r="A24" s="149" t="s">
        <v>467</v>
      </c>
      <c r="B24" s="254"/>
      <c r="C24" s="254"/>
      <c r="D24" s="255"/>
      <c r="E24" s="268">
        <f>E18-E22</f>
        <v>8</v>
      </c>
      <c r="F24" s="52"/>
      <c r="G24" s="268">
        <f>G18-G22</f>
        <v>382</v>
      </c>
      <c r="H24" s="227"/>
      <c r="I24" s="225">
        <f>I18-I22</f>
        <v>0</v>
      </c>
      <c r="J24" s="52"/>
      <c r="K24" s="170">
        <f>K18-K22</f>
        <v>390</v>
      </c>
      <c r="L24" s="52"/>
      <c r="M24" s="268">
        <f>M18-M22</f>
        <v>405</v>
      </c>
    </row>
    <row r="25" spans="1:13" ht="15.75">
      <c r="A25" s="152"/>
      <c r="B25" s="254"/>
      <c r="C25" s="254"/>
      <c r="D25" s="255"/>
      <c r="E25" s="52"/>
      <c r="F25" s="52"/>
      <c r="G25" s="52"/>
      <c r="H25" s="227"/>
      <c r="I25" s="52"/>
      <c r="J25" s="52"/>
      <c r="K25" s="53"/>
      <c r="L25" s="52"/>
      <c r="M25" s="269"/>
    </row>
    <row r="26" spans="1:13" hidden="1">
      <c r="A26" s="149" t="s">
        <v>212</v>
      </c>
      <c r="B26" s="254"/>
      <c r="C26" s="254"/>
      <c r="D26" s="255"/>
      <c r="E26" s="225">
        <f>E12+E24</f>
        <v>1220</v>
      </c>
      <c r="F26" s="52"/>
      <c r="G26" s="225">
        <f>G12+G24</f>
        <v>407</v>
      </c>
      <c r="H26" s="227"/>
      <c r="I26" s="225">
        <f>I12+I24</f>
        <v>0</v>
      </c>
      <c r="J26" s="52"/>
      <c r="K26" s="120">
        <f>K12+K24</f>
        <v>1627</v>
      </c>
      <c r="L26" s="55"/>
      <c r="M26" s="268">
        <f>M12+M24</f>
        <v>1680</v>
      </c>
    </row>
    <row r="27" spans="1:13" hidden="1">
      <c r="A27" s="254"/>
      <c r="B27" s="254"/>
      <c r="C27" s="254"/>
      <c r="D27" s="255"/>
      <c r="E27" s="56"/>
      <c r="F27" s="56"/>
      <c r="G27" s="56"/>
      <c r="H27" s="57"/>
      <c r="I27" s="56"/>
      <c r="J27" s="56"/>
      <c r="K27" s="228"/>
      <c r="L27" s="21"/>
      <c r="M27" s="270"/>
    </row>
    <row r="28" spans="1:13" hidden="1">
      <c r="A28" s="254" t="s">
        <v>295</v>
      </c>
      <c r="B28" s="243"/>
      <c r="C28" s="254"/>
      <c r="D28" s="255"/>
      <c r="E28" s="56"/>
      <c r="F28" s="56"/>
      <c r="G28" s="56"/>
      <c r="H28" s="57"/>
      <c r="I28" s="56"/>
      <c r="J28" s="56"/>
      <c r="K28" s="228"/>
      <c r="L28" s="21"/>
      <c r="M28" s="270"/>
    </row>
    <row r="29" spans="1:13" hidden="1">
      <c r="A29" s="254"/>
      <c r="B29" s="254" t="s">
        <v>297</v>
      </c>
      <c r="C29" s="254"/>
      <c r="D29" s="369"/>
      <c r="E29" s="64">
        <v>0</v>
      </c>
      <c r="F29" s="206"/>
      <c r="G29" s="64">
        <v>0</v>
      </c>
      <c r="H29" s="206"/>
      <c r="I29" s="64">
        <v>0</v>
      </c>
      <c r="J29" s="229"/>
      <c r="K29" s="65">
        <f>SUM(E29:I29)</f>
        <v>0</v>
      </c>
      <c r="L29" s="22"/>
      <c r="M29" s="262">
        <v>0</v>
      </c>
    </row>
    <row r="30" spans="1:13" hidden="1">
      <c r="A30" s="254"/>
      <c r="B30" s="254"/>
      <c r="C30" s="254"/>
      <c r="D30" s="255"/>
      <c r="E30" s="52"/>
      <c r="F30" s="52"/>
      <c r="G30" s="52"/>
      <c r="H30" s="111"/>
      <c r="I30" s="52"/>
      <c r="J30" s="56"/>
      <c r="K30" s="53"/>
      <c r="L30" s="21"/>
      <c r="M30" s="269"/>
    </row>
    <row r="31" spans="1:13" ht="16.5" thickBot="1">
      <c r="A31" s="154" t="s">
        <v>213</v>
      </c>
      <c r="B31" s="152"/>
      <c r="C31" s="254"/>
      <c r="D31" s="255"/>
      <c r="E31" s="171">
        <f>E26-E29</f>
        <v>1220</v>
      </c>
      <c r="F31" s="269"/>
      <c r="G31" s="171">
        <f>G26-G29</f>
        <v>407</v>
      </c>
      <c r="H31" s="337"/>
      <c r="I31" s="171">
        <f>I26-I29</f>
        <v>0</v>
      </c>
      <c r="J31" s="270"/>
      <c r="K31" s="171">
        <f>K26-K29</f>
        <v>1627</v>
      </c>
      <c r="L31" s="21"/>
      <c r="M31" s="171">
        <f>M26-M29</f>
        <v>1680</v>
      </c>
    </row>
    <row r="32" spans="1:13">
      <c r="A32" s="254"/>
      <c r="B32" s="254"/>
      <c r="C32" s="254"/>
      <c r="D32" s="255"/>
      <c r="E32" s="269"/>
      <c r="F32" s="269"/>
      <c r="G32" s="269"/>
      <c r="H32" s="340"/>
      <c r="I32" s="269"/>
      <c r="J32" s="270"/>
      <c r="K32" s="336"/>
      <c r="L32" s="21"/>
      <c r="M32" s="52"/>
    </row>
    <row r="33" spans="1:15">
      <c r="A33" s="254"/>
      <c r="B33" s="254"/>
      <c r="C33" s="254"/>
      <c r="D33" s="255"/>
      <c r="E33" s="269"/>
      <c r="F33" s="269"/>
      <c r="G33" s="269"/>
      <c r="H33" s="340"/>
      <c r="I33" s="269"/>
      <c r="J33" s="270"/>
      <c r="K33" s="336"/>
      <c r="L33" s="21"/>
      <c r="M33" s="52"/>
    </row>
    <row r="34" spans="1:15">
      <c r="A34" s="254"/>
      <c r="B34" s="254"/>
      <c r="C34" s="254"/>
      <c r="D34" s="255"/>
      <c r="E34" s="269"/>
      <c r="F34" s="269"/>
      <c r="G34" s="269"/>
      <c r="H34" s="340"/>
      <c r="I34" s="269"/>
      <c r="J34" s="270"/>
      <c r="K34" s="336"/>
      <c r="L34" s="21"/>
      <c r="M34" s="52"/>
    </row>
    <row r="35" spans="1:15">
      <c r="A35" s="149" t="s">
        <v>193</v>
      </c>
      <c r="B35" s="254"/>
      <c r="C35" s="254"/>
      <c r="D35" s="255"/>
      <c r="E35" s="269"/>
      <c r="F35" s="269"/>
      <c r="G35" s="269"/>
      <c r="H35" s="340"/>
      <c r="I35" s="269"/>
      <c r="J35" s="270"/>
      <c r="K35" s="336"/>
      <c r="L35" s="21"/>
      <c r="M35" s="52"/>
    </row>
    <row r="36" spans="1:15" ht="6" customHeight="1">
      <c r="A36" s="149"/>
      <c r="B36" s="254"/>
      <c r="C36" s="254"/>
      <c r="D36" s="255"/>
      <c r="E36" s="269"/>
      <c r="F36" s="269"/>
      <c r="G36" s="269"/>
      <c r="H36" s="340"/>
      <c r="I36" s="269"/>
      <c r="J36" s="270"/>
      <c r="K36" s="336"/>
      <c r="L36" s="21"/>
      <c r="M36" s="52"/>
    </row>
    <row r="37" spans="1:15">
      <c r="A37" s="254" t="s">
        <v>214</v>
      </c>
      <c r="B37" s="254"/>
      <c r="C37" s="254"/>
      <c r="D37" s="371"/>
      <c r="E37" s="262"/>
      <c r="F37" s="269"/>
      <c r="G37" s="262"/>
      <c r="H37" s="340"/>
      <c r="I37" s="262"/>
      <c r="J37" s="270"/>
      <c r="K37" s="169"/>
      <c r="L37" s="38"/>
      <c r="M37" s="64"/>
    </row>
    <row r="38" spans="1:15">
      <c r="A38" s="254"/>
      <c r="B38" s="254" t="s">
        <v>278</v>
      </c>
      <c r="C38" s="254"/>
      <c r="D38" s="372" t="s">
        <v>15</v>
      </c>
      <c r="E38" s="262">
        <v>0</v>
      </c>
      <c r="F38" s="341"/>
      <c r="G38" s="262">
        <f>'Page 15'!H76</f>
        <v>407</v>
      </c>
      <c r="H38" s="335"/>
      <c r="I38" s="262">
        <v>0</v>
      </c>
      <c r="J38" s="342"/>
      <c r="K38" s="169">
        <f>SUM(E38:G38)</f>
        <v>407</v>
      </c>
      <c r="L38" s="22"/>
      <c r="M38" s="261">
        <v>440</v>
      </c>
    </row>
    <row r="39" spans="1:15">
      <c r="A39" s="254"/>
      <c r="B39" s="254" t="s">
        <v>277</v>
      </c>
      <c r="C39" s="254"/>
      <c r="D39" s="372" t="s">
        <v>16</v>
      </c>
      <c r="E39" s="262">
        <f>'Page 15'!F76</f>
        <v>1220</v>
      </c>
      <c r="F39" s="334"/>
      <c r="G39" s="262">
        <v>0</v>
      </c>
      <c r="H39" s="335"/>
      <c r="I39" s="262">
        <v>0</v>
      </c>
      <c r="J39" s="343"/>
      <c r="K39" s="169">
        <f>SUM(E39:G39)</f>
        <v>1220</v>
      </c>
      <c r="L39" s="21"/>
      <c r="M39" s="261">
        <v>1240</v>
      </c>
    </row>
    <row r="40" spans="1:15">
      <c r="A40" s="254"/>
      <c r="B40" s="254"/>
      <c r="C40" s="254"/>
      <c r="D40" s="188"/>
      <c r="E40" s="269"/>
      <c r="F40" s="269"/>
      <c r="G40" s="269"/>
      <c r="H40" s="337"/>
      <c r="I40" s="269"/>
      <c r="J40" s="270"/>
      <c r="K40" s="336"/>
      <c r="L40" s="21"/>
      <c r="M40" s="52"/>
    </row>
    <row r="41" spans="1:15" ht="15.75" thickBot="1">
      <c r="A41" s="154" t="s">
        <v>215</v>
      </c>
      <c r="B41" s="254"/>
      <c r="C41" s="254"/>
      <c r="E41" s="171">
        <f>E39</f>
        <v>1220</v>
      </c>
      <c r="F41" s="269"/>
      <c r="G41" s="171">
        <f>G38</f>
        <v>407</v>
      </c>
      <c r="H41" s="337"/>
      <c r="I41" s="171" t="e">
        <f>#REF!</f>
        <v>#REF!</v>
      </c>
      <c r="J41" s="270"/>
      <c r="K41" s="171">
        <f>SUM(K37:K39)</f>
        <v>1627</v>
      </c>
      <c r="L41" s="21"/>
      <c r="M41" s="171">
        <f>SUM(M37:M39)</f>
        <v>1680</v>
      </c>
    </row>
    <row r="42" spans="1:15">
      <c r="A42" s="254"/>
      <c r="B42" s="254"/>
      <c r="C42" s="254"/>
      <c r="G42" s="57"/>
      <c r="H42" s="57"/>
      <c r="I42" s="57"/>
    </row>
    <row r="43" spans="1:15">
      <c r="A43" s="254"/>
      <c r="B43" s="254"/>
      <c r="C43" s="254"/>
      <c r="G43" s="57"/>
      <c r="H43" s="57"/>
      <c r="I43" s="57"/>
    </row>
    <row r="44" spans="1:15">
      <c r="A44" s="254"/>
      <c r="B44" s="254"/>
      <c r="C44" s="254"/>
      <c r="G44" s="57"/>
      <c r="H44" s="57"/>
      <c r="I44" s="57"/>
    </row>
    <row r="45" spans="1:15">
      <c r="A45" s="254"/>
      <c r="B45" s="254"/>
      <c r="C45" s="254"/>
      <c r="G45" s="57"/>
      <c r="H45" s="57"/>
      <c r="I45" s="57"/>
    </row>
    <row r="46" spans="1:15">
      <c r="A46" s="254"/>
      <c r="B46" s="254"/>
      <c r="C46" s="254"/>
      <c r="G46" s="57"/>
      <c r="H46" s="57"/>
      <c r="I46" s="57"/>
    </row>
    <row r="47" spans="1:15">
      <c r="G47" s="57"/>
      <c r="H47" s="57"/>
      <c r="I47" s="57"/>
    </row>
    <row r="48" spans="1:15">
      <c r="A48" s="254" t="s">
        <v>492</v>
      </c>
      <c r="C48" s="81"/>
      <c r="F48" s="255"/>
      <c r="G48" s="344"/>
      <c r="H48" s="344"/>
      <c r="I48" s="344"/>
      <c r="J48" s="255"/>
      <c r="K48" s="348"/>
      <c r="L48" s="254"/>
      <c r="O48" s="81"/>
    </row>
    <row r="49" spans="1:14" ht="22.5" customHeight="1">
      <c r="F49" s="255"/>
      <c r="G49" s="255"/>
      <c r="H49" s="255"/>
      <c r="I49" s="255"/>
      <c r="J49" s="255"/>
      <c r="K49" s="149"/>
      <c r="L49" s="254"/>
    </row>
    <row r="50" spans="1:14">
      <c r="A50" s="254" t="s">
        <v>527</v>
      </c>
      <c r="F50" s="255"/>
      <c r="G50" s="255"/>
      <c r="H50" s="255"/>
      <c r="I50" s="255"/>
      <c r="J50" s="255"/>
      <c r="K50" s="149"/>
      <c r="L50" s="254"/>
      <c r="N50" s="199"/>
    </row>
    <row r="51" spans="1:14">
      <c r="A51" s="254" t="s">
        <v>528</v>
      </c>
      <c r="F51" s="255"/>
      <c r="G51" s="255"/>
      <c r="H51" s="255"/>
      <c r="I51" s="255"/>
      <c r="J51" s="255"/>
      <c r="K51" s="149"/>
      <c r="L51" s="254"/>
    </row>
    <row r="52" spans="1:14">
      <c r="F52" s="255"/>
      <c r="G52" s="255"/>
      <c r="H52" s="255"/>
      <c r="I52" s="255"/>
      <c r="J52" s="255"/>
      <c r="K52" s="149"/>
      <c r="L52" s="254"/>
    </row>
    <row r="53" spans="1:14">
      <c r="F53" s="255"/>
      <c r="G53" s="255"/>
      <c r="H53" s="255"/>
      <c r="I53" s="255"/>
      <c r="J53" s="255"/>
      <c r="K53" s="149"/>
      <c r="L53" s="254"/>
    </row>
    <row r="54" spans="1:14" s="254" customFormat="1">
      <c r="A54" s="254" t="s">
        <v>517</v>
      </c>
      <c r="D54" s="255"/>
      <c r="E54" s="255"/>
      <c r="F54" s="255"/>
      <c r="G54" s="255"/>
      <c r="H54" s="255">
        <v>4</v>
      </c>
      <c r="I54" s="255"/>
      <c r="J54" s="255"/>
      <c r="K54" s="149"/>
    </row>
    <row r="55" spans="1:14" s="254" customFormat="1">
      <c r="D55" s="255"/>
      <c r="E55" s="255"/>
      <c r="F55" s="255"/>
      <c r="G55" s="255"/>
      <c r="H55" s="255"/>
      <c r="I55" s="255"/>
      <c r="J55" s="255"/>
      <c r="K55" s="149"/>
    </row>
    <row r="56" spans="1:14" s="254" customFormat="1">
      <c r="A56" s="254" t="s">
        <v>516</v>
      </c>
      <c r="D56" s="255"/>
      <c r="E56" s="255"/>
      <c r="F56" s="255"/>
      <c r="G56" s="255"/>
      <c r="H56" s="255"/>
      <c r="I56" s="255"/>
      <c r="J56" s="255"/>
      <c r="K56" s="149"/>
    </row>
  </sheetData>
  <mergeCells count="1">
    <mergeCell ref="A1:M1"/>
  </mergeCells>
  <phoneticPr fontId="2" type="noConversion"/>
  <printOptions gridLinesSet="0"/>
  <pageMargins left="0.59055118110236227" right="0.51181102362204722" top="0.59055118110236227" bottom="0.98425196850393704" header="0.51181102362204722" footer="0.51181102362204722"/>
  <pageSetup paperSize="9" scale="95" orientation="portrait" horizontalDpi="4294967292" verticalDpi="300" r:id="rId1"/>
  <headerFooter alignWithMargins="0">
    <oddFooter>&amp;CPage 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Organisation</vt:lpstr>
      <vt:lpstr>Front Cover</vt:lpstr>
      <vt:lpstr>Contents</vt:lpstr>
      <vt:lpstr>Page 1</vt:lpstr>
      <vt:lpstr>Page 2</vt:lpstr>
      <vt:lpstr>Page 3</vt:lpstr>
      <vt:lpstr>Pages 4 to 14</vt:lpstr>
      <vt:lpstr>Page 15</vt:lpstr>
      <vt:lpstr>Page 16</vt:lpstr>
      <vt:lpstr>Page 17</vt:lpstr>
      <vt:lpstr>Page 18</vt:lpstr>
      <vt:lpstr>Page 19</vt:lpstr>
      <vt:lpstr>Page 20</vt:lpstr>
      <vt:lpstr>Page 21</vt:lpstr>
      <vt:lpstr>Page 22</vt:lpstr>
      <vt:lpstr>Contents!Print_Area</vt:lpstr>
      <vt:lpstr>'Page 1'!Print_Area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justinian.habner</cp:lastModifiedBy>
  <cp:lastPrinted>2014-07-07T11:25:30Z</cp:lastPrinted>
  <dcterms:created xsi:type="dcterms:W3CDTF">2004-02-10T08:23:36Z</dcterms:created>
  <dcterms:modified xsi:type="dcterms:W3CDTF">2014-07-23T09:26:36Z</dcterms:modified>
</cp:coreProperties>
</file>